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5.xml" ContentType="application/vnd.openxmlformats-officedocument.drawing+xml"/>
  <Override PartName="/xl/comments2.xml" ContentType="application/vnd.openxmlformats-officedocument.spreadsheetml.comments+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omments3.xml" ContentType="application/vnd.openxmlformats-officedocument.spreadsheetml.comments+xml"/>
  <Override PartName="/xl/drawings/drawing6.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workbookProtection workbookPassword="F9B7" lockStructure="1"/>
  <bookViews>
    <workbookView xWindow="0" yWindow="-15" windowWidth="14805" windowHeight="14475"/>
  </bookViews>
  <sheets>
    <sheet name="Erklärung" sheetId="10" r:id="rId1"/>
    <sheet name="Haftungsauschluss" sheetId="11" r:id="rId2"/>
    <sheet name="Dateneingabe" sheetId="2" r:id="rId3"/>
    <sheet name="Benchmark Kommunengrößengruppe" sheetId="5" r:id="rId4"/>
    <sheet name="Benchmark Alle" sheetId="7" r:id="rId5"/>
    <sheet name="Rang" sheetId="8" r:id="rId6"/>
    <sheet name="Vorgabe Daten TRH" sheetId="1" state="hidden" r:id="rId7"/>
    <sheet name="Sortieren" sheetId="4" state="hidden" r:id="rId8"/>
    <sheet name="Ergebnisse FB" sheetId="12" state="hidden" r:id="rId9"/>
  </sheets>
  <externalReferences>
    <externalReference r:id="rId10"/>
  </externalReferences>
  <calcPr calcId="145621"/>
</workbook>
</file>

<file path=xl/calcChain.xml><?xml version="1.0" encoding="utf-8"?>
<calcChain xmlns="http://schemas.openxmlformats.org/spreadsheetml/2006/main">
  <c r="E44" i="7" l="1"/>
  <c r="N231" i="4"/>
  <c r="J11" i="8" s="1"/>
  <c r="G10" i="8"/>
  <c r="F4" i="8"/>
  <c r="S81" i="7"/>
  <c r="P81" i="7"/>
  <c r="S79" i="7"/>
  <c r="R79" i="7"/>
  <c r="Q79" i="7"/>
  <c r="P79" i="7"/>
  <c r="S81" i="5"/>
  <c r="BL263" i="1"/>
  <c r="BL264" i="1"/>
  <c r="BL265" i="1"/>
  <c r="BL262" i="1"/>
  <c r="BL245" i="1"/>
  <c r="BL255" i="1" s="1"/>
  <c r="BL246" i="1"/>
  <c r="BL259" i="1" s="1"/>
  <c r="BL247" i="1"/>
  <c r="BL248" i="1"/>
  <c r="BL249" i="1"/>
  <c r="BL250" i="1"/>
  <c r="BL251" i="1"/>
  <c r="BL252" i="1"/>
  <c r="BL253" i="1"/>
  <c r="BL254" i="1"/>
  <c r="BL244" i="1"/>
  <c r="BL230" i="1"/>
  <c r="BL231" i="1"/>
  <c r="BL232" i="1"/>
  <c r="BL233" i="1"/>
  <c r="BL234" i="1"/>
  <c r="BL235" i="1"/>
  <c r="BL236" i="1"/>
  <c r="BL229" i="1"/>
  <c r="BL197" i="1"/>
  <c r="BL198" i="1"/>
  <c r="BL199" i="1"/>
  <c r="BL200" i="1"/>
  <c r="BL201" i="1"/>
  <c r="BL202" i="1"/>
  <c r="BL203" i="1"/>
  <c r="BL204" i="1"/>
  <c r="BL205" i="1"/>
  <c r="BL206" i="1"/>
  <c r="BL207" i="1"/>
  <c r="BL208" i="1"/>
  <c r="BL209" i="1"/>
  <c r="BL210" i="1"/>
  <c r="BL211" i="1"/>
  <c r="BL212" i="1"/>
  <c r="BL213" i="1"/>
  <c r="BL214" i="1"/>
  <c r="BL215" i="1"/>
  <c r="BL216" i="1"/>
  <c r="BL217" i="1"/>
  <c r="BL218" i="1"/>
  <c r="BL219" i="1"/>
  <c r="BL220" i="1"/>
  <c r="BL221" i="1"/>
  <c r="BL196" i="1"/>
  <c r="BL132" i="1"/>
  <c r="BL133" i="1"/>
  <c r="BL134" i="1"/>
  <c r="BL135" i="1"/>
  <c r="BL193" i="1" s="1"/>
  <c r="BL136" i="1"/>
  <c r="BL137" i="1"/>
  <c r="BL138" i="1"/>
  <c r="BL139" i="1"/>
  <c r="BL140" i="1"/>
  <c r="BL141" i="1"/>
  <c r="BL142" i="1"/>
  <c r="BL143" i="1"/>
  <c r="BL144" i="1"/>
  <c r="BL145" i="1"/>
  <c r="BL146" i="1"/>
  <c r="BL147" i="1"/>
  <c r="BL148" i="1"/>
  <c r="BL149" i="1"/>
  <c r="BL150" i="1"/>
  <c r="BL151" i="1"/>
  <c r="BL152" i="1"/>
  <c r="BL153" i="1"/>
  <c r="BL154" i="1"/>
  <c r="BL155" i="1"/>
  <c r="BL156" i="1"/>
  <c r="BL157" i="1"/>
  <c r="BL158" i="1"/>
  <c r="BL159" i="1"/>
  <c r="BL274" i="1" s="1"/>
  <c r="BL160" i="1"/>
  <c r="BL161" i="1"/>
  <c r="BL162" i="1"/>
  <c r="BL163" i="1"/>
  <c r="BL164" i="1"/>
  <c r="BL165" i="1"/>
  <c r="BL166" i="1"/>
  <c r="BL167" i="1"/>
  <c r="BL168" i="1"/>
  <c r="BL169" i="1"/>
  <c r="BL170" i="1"/>
  <c r="BL171" i="1"/>
  <c r="BL277" i="1" s="1"/>
  <c r="BL172" i="1"/>
  <c r="BL173" i="1"/>
  <c r="BL174" i="1"/>
  <c r="BL175" i="1"/>
  <c r="BL176" i="1"/>
  <c r="BL177" i="1"/>
  <c r="BL178" i="1"/>
  <c r="BL179" i="1"/>
  <c r="BL180" i="1"/>
  <c r="BL181" i="1"/>
  <c r="BL182" i="1"/>
  <c r="BL183" i="1"/>
  <c r="BL184" i="1"/>
  <c r="BL185" i="1"/>
  <c r="BL186" i="1"/>
  <c r="BL187" i="1"/>
  <c r="BL188" i="1"/>
  <c r="BL131" i="1"/>
  <c r="BL11" i="1"/>
  <c r="BL12" i="1"/>
  <c r="BL13" i="1"/>
  <c r="BL14" i="1"/>
  <c r="BL15" i="1"/>
  <c r="BL16" i="1"/>
  <c r="BL17" i="1"/>
  <c r="BL18" i="1"/>
  <c r="BL19" i="1"/>
  <c r="BL20" i="1"/>
  <c r="BL21" i="1"/>
  <c r="BL22" i="1"/>
  <c r="BL23" i="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5" i="1"/>
  <c r="BL6" i="1"/>
  <c r="BL125" i="1" s="1"/>
  <c r="BL7" i="1"/>
  <c r="BL8" i="1"/>
  <c r="BL9" i="1"/>
  <c r="BL10" i="1"/>
  <c r="BL4" i="1"/>
  <c r="BL3" i="1"/>
  <c r="BL124" i="1"/>
  <c r="BL126" i="1"/>
  <c r="BL127" i="1"/>
  <c r="BL128" i="1"/>
  <c r="BL191" i="1"/>
  <c r="BL222" i="1"/>
  <c r="BL223" i="1"/>
  <c r="BL224" i="1"/>
  <c r="BL225" i="1"/>
  <c r="BL226" i="1"/>
  <c r="BL237" i="1"/>
  <c r="BL239" i="1"/>
  <c r="BL240" i="1"/>
  <c r="BL241" i="1"/>
  <c r="BL256" i="1"/>
  <c r="BL257" i="1"/>
  <c r="BL258" i="1"/>
  <c r="BL276" i="1"/>
  <c r="BL266" i="1"/>
  <c r="BL267" i="1"/>
  <c r="BL268" i="1"/>
  <c r="BL269" i="1"/>
  <c r="BL270" i="1"/>
  <c r="BL130" i="1"/>
  <c r="BL195" i="1"/>
  <c r="BL228" i="1"/>
  <c r="BL243" i="1"/>
  <c r="BL261" i="1"/>
  <c r="W203" i="4" l="1"/>
  <c r="V111" i="8" s="1"/>
  <c r="S110" i="8"/>
  <c r="G11" i="8"/>
  <c r="BL238" i="1"/>
  <c r="BL275" i="1"/>
  <c r="BL190" i="1"/>
  <c r="BL189" i="1"/>
  <c r="BL192" i="1"/>
  <c r="BL273" i="1"/>
  <c r="M81" i="5"/>
  <c r="M81" i="7"/>
  <c r="AP124" i="1"/>
  <c r="AP125" i="1"/>
  <c r="AP126" i="1"/>
  <c r="AP127" i="1"/>
  <c r="AP128" i="1"/>
  <c r="AP189" i="1"/>
  <c r="AP190" i="1"/>
  <c r="AP191" i="1"/>
  <c r="AP192" i="1"/>
  <c r="AP193" i="1"/>
  <c r="AP222" i="1"/>
  <c r="AP223" i="1"/>
  <c r="AP224" i="1"/>
  <c r="AP225" i="1"/>
  <c r="AP226" i="1"/>
  <c r="AP237" i="1"/>
  <c r="AP238" i="1"/>
  <c r="AP239" i="1"/>
  <c r="AP240" i="1"/>
  <c r="AP241" i="1"/>
  <c r="AP255" i="1"/>
  <c r="AP256" i="1"/>
  <c r="AP257" i="1"/>
  <c r="AP258" i="1"/>
  <c r="AP259" i="1"/>
  <c r="AP273" i="1"/>
  <c r="J79" i="7" s="1"/>
  <c r="AP274" i="1"/>
  <c r="L79" i="7" s="1"/>
  <c r="AP275" i="1"/>
  <c r="K79" i="7" s="1"/>
  <c r="AP276" i="1"/>
  <c r="M79" i="7" s="1"/>
  <c r="AP277" i="1"/>
  <c r="J81" i="7" s="1"/>
  <c r="AP266" i="1"/>
  <c r="AP267" i="1"/>
  <c r="AP268" i="1"/>
  <c r="AP269" i="1"/>
  <c r="AP270" i="1"/>
  <c r="G81" i="5"/>
  <c r="G81" i="7"/>
  <c r="W273" i="1"/>
  <c r="X273" i="1"/>
  <c r="Z273" i="1"/>
  <c r="AA273" i="1"/>
  <c r="D79" i="7" s="1"/>
  <c r="AB273" i="1"/>
  <c r="W274" i="1"/>
  <c r="X274" i="1"/>
  <c r="Z274" i="1"/>
  <c r="AA274" i="1"/>
  <c r="F79" i="7" s="1"/>
  <c r="AB274" i="1"/>
  <c r="W275" i="1"/>
  <c r="X275" i="1"/>
  <c r="Z275" i="1"/>
  <c r="AA275" i="1"/>
  <c r="E79" i="7" s="1"/>
  <c r="AB275" i="1"/>
  <c r="W276" i="1"/>
  <c r="X276" i="1"/>
  <c r="Z276" i="1"/>
  <c r="AA276" i="1"/>
  <c r="G79" i="7" s="1"/>
  <c r="AB276" i="1"/>
  <c r="W277" i="1"/>
  <c r="X277" i="1"/>
  <c r="Z277" i="1"/>
  <c r="AA277" i="1"/>
  <c r="D81" i="7" s="1"/>
  <c r="AB277" i="1"/>
  <c r="S11" i="7"/>
  <c r="M11" i="7"/>
  <c r="G11" i="7"/>
  <c r="G46" i="7"/>
  <c r="M46" i="7"/>
  <c r="S46" i="7"/>
  <c r="F4" i="7"/>
  <c r="S46" i="5"/>
  <c r="M46" i="5"/>
  <c r="G46" i="5"/>
  <c r="S11" i="5"/>
  <c r="M11" i="5"/>
  <c r="G11" i="5"/>
  <c r="S111" i="8" l="1"/>
  <c r="T217" i="4"/>
  <c r="G85" i="8"/>
  <c r="P214" i="4"/>
  <c r="G35" i="8"/>
  <c r="G36" i="8" s="1"/>
  <c r="V212" i="4"/>
  <c r="G110" i="8"/>
  <c r="G111" i="8" s="1"/>
  <c r="S60" i="8"/>
  <c r="S211" i="4"/>
  <c r="S35" i="8"/>
  <c r="S36" i="8" s="1"/>
  <c r="Q198" i="4"/>
  <c r="R199" i="4"/>
  <c r="G60" i="8"/>
  <c r="G61" i="8" s="1"/>
  <c r="S10" i="8"/>
  <c r="O213" i="4"/>
  <c r="U202" i="4"/>
  <c r="S85" i="8"/>
  <c r="D10" i="2"/>
  <c r="F4" i="5"/>
  <c r="F5" i="8" l="1"/>
  <c r="F5" i="7"/>
  <c r="S61" i="8"/>
  <c r="V11" i="8"/>
  <c r="J61" i="8"/>
  <c r="S86" i="8"/>
  <c r="S11" i="8"/>
  <c r="V61" i="8"/>
  <c r="J111" i="8"/>
  <c r="J36" i="8"/>
  <c r="V36" i="8"/>
  <c r="G86" i="8"/>
  <c r="V86" i="8"/>
  <c r="J86" i="8"/>
  <c r="X266" i="1"/>
  <c r="Z266" i="1"/>
  <c r="AA266" i="1"/>
  <c r="AB266" i="1"/>
  <c r="X267" i="1"/>
  <c r="Z267" i="1"/>
  <c r="AA267" i="1"/>
  <c r="AB267" i="1"/>
  <c r="X268" i="1"/>
  <c r="Z268" i="1"/>
  <c r="AA268" i="1"/>
  <c r="AB268" i="1"/>
  <c r="X269" i="1"/>
  <c r="Z269" i="1"/>
  <c r="AA269" i="1"/>
  <c r="AB269" i="1"/>
  <c r="X270" i="1"/>
  <c r="Z270" i="1"/>
  <c r="AA270" i="1"/>
  <c r="AB270" i="1"/>
  <c r="W269" i="1"/>
  <c r="W270" i="1"/>
  <c r="W267" i="1"/>
  <c r="W268" i="1"/>
  <c r="W266" i="1"/>
  <c r="X255" i="1"/>
  <c r="Y255" i="1"/>
  <c r="Z255" i="1"/>
  <c r="AA255" i="1"/>
  <c r="AB255" i="1"/>
  <c r="X256" i="1"/>
  <c r="Y256" i="1"/>
  <c r="Z256" i="1"/>
  <c r="AA256" i="1"/>
  <c r="AB256" i="1"/>
  <c r="X257" i="1"/>
  <c r="Y257" i="1"/>
  <c r="Z257" i="1"/>
  <c r="AA257" i="1"/>
  <c r="AB257" i="1"/>
  <c r="X258" i="1"/>
  <c r="Y258" i="1"/>
  <c r="Z258" i="1"/>
  <c r="AA258" i="1"/>
  <c r="AB258" i="1"/>
  <c r="X259" i="1"/>
  <c r="Y259" i="1"/>
  <c r="Z259" i="1"/>
  <c r="AA259" i="1"/>
  <c r="AB259" i="1"/>
  <c r="W258" i="1"/>
  <c r="W257" i="1"/>
  <c r="W259" i="1"/>
  <c r="W256" i="1"/>
  <c r="W255" i="1"/>
  <c r="X237" i="1"/>
  <c r="Y237" i="1"/>
  <c r="Z237" i="1"/>
  <c r="AA237" i="1"/>
  <c r="AB237" i="1"/>
  <c r="X238" i="1"/>
  <c r="Y238" i="1"/>
  <c r="Z238" i="1"/>
  <c r="AA238" i="1"/>
  <c r="AB238" i="1"/>
  <c r="X239" i="1"/>
  <c r="Y239" i="1"/>
  <c r="Z239" i="1"/>
  <c r="AA239" i="1"/>
  <c r="AB239" i="1"/>
  <c r="X240" i="1"/>
  <c r="Y240" i="1"/>
  <c r="Z240" i="1"/>
  <c r="AA240" i="1"/>
  <c r="AB240" i="1"/>
  <c r="X241" i="1"/>
  <c r="Y241" i="1"/>
  <c r="Z241" i="1"/>
  <c r="AA241" i="1"/>
  <c r="AB241" i="1"/>
  <c r="W241" i="1"/>
  <c r="W240" i="1"/>
  <c r="W239" i="1"/>
  <c r="W238" i="1"/>
  <c r="W237" i="1"/>
  <c r="X222" i="1"/>
  <c r="Y222" i="1"/>
  <c r="Z222" i="1"/>
  <c r="AA222" i="1"/>
  <c r="AB222" i="1"/>
  <c r="X223" i="1"/>
  <c r="Y223" i="1"/>
  <c r="Z223" i="1"/>
  <c r="AA223" i="1"/>
  <c r="AB223" i="1"/>
  <c r="X224" i="1"/>
  <c r="Y224" i="1"/>
  <c r="Z224" i="1"/>
  <c r="AA224" i="1"/>
  <c r="AB224" i="1"/>
  <c r="X225" i="1"/>
  <c r="Y225" i="1"/>
  <c r="Z225" i="1"/>
  <c r="AA225" i="1"/>
  <c r="AB225" i="1"/>
  <c r="X226" i="1"/>
  <c r="Y226" i="1"/>
  <c r="Z226" i="1"/>
  <c r="AA226" i="1"/>
  <c r="AB226" i="1"/>
  <c r="W226" i="1"/>
  <c r="W225" i="1"/>
  <c r="W224" i="1"/>
  <c r="W223" i="1"/>
  <c r="W222" i="1"/>
  <c r="X189" i="1"/>
  <c r="Z189" i="1"/>
  <c r="AA189" i="1"/>
  <c r="AB189" i="1"/>
  <c r="X190" i="1"/>
  <c r="Z190" i="1"/>
  <c r="AA190" i="1"/>
  <c r="AB190" i="1"/>
  <c r="X191" i="1"/>
  <c r="Z191" i="1"/>
  <c r="AA191" i="1"/>
  <c r="AB191" i="1"/>
  <c r="X192" i="1"/>
  <c r="Z192" i="1"/>
  <c r="AA192" i="1"/>
  <c r="AB192" i="1"/>
  <c r="X193" i="1"/>
  <c r="Z193" i="1"/>
  <c r="AA193" i="1"/>
  <c r="AB193" i="1"/>
  <c r="W193" i="1"/>
  <c r="W192" i="1"/>
  <c r="W191" i="1"/>
  <c r="W190" i="1"/>
  <c r="W189" i="1"/>
  <c r="AF5" i="1"/>
  <c r="AF6" i="1"/>
  <c r="AF7" i="1"/>
  <c r="AF8" i="1"/>
  <c r="AF9" i="1"/>
  <c r="AF10" i="1"/>
  <c r="AF11" i="1"/>
  <c r="AF12" i="1"/>
  <c r="AF13" i="1"/>
  <c r="AF14" i="1"/>
  <c r="AF15" i="1"/>
  <c r="AF16" i="1"/>
  <c r="AF17" i="1"/>
  <c r="AF18" i="1"/>
  <c r="AF19" i="1"/>
  <c r="AF20" i="1"/>
  <c r="AF21" i="1"/>
  <c r="AF23" i="1"/>
  <c r="AF24" i="1"/>
  <c r="AF25" i="1"/>
  <c r="AF26" i="1"/>
  <c r="AF27" i="1"/>
  <c r="AF28" i="1"/>
  <c r="AF29" i="1"/>
  <c r="AF30" i="1"/>
  <c r="AF32" i="1"/>
  <c r="AF33" i="1"/>
  <c r="AF34" i="1"/>
  <c r="AF35" i="1"/>
  <c r="AF36" i="1"/>
  <c r="AF37" i="1"/>
  <c r="AF38" i="1"/>
  <c r="AF39" i="1"/>
  <c r="AF40" i="1"/>
  <c r="AF41" i="1"/>
  <c r="AF42" i="1"/>
  <c r="AF43" i="1"/>
  <c r="AF44" i="1"/>
  <c r="AF45" i="1"/>
  <c r="AF46" i="1"/>
  <c r="AF47" i="1"/>
  <c r="AF48"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AF89" i="1"/>
  <c r="AF90" i="1"/>
  <c r="AF91" i="1"/>
  <c r="AF92" i="1"/>
  <c r="AF93" i="1"/>
  <c r="AF94" i="1"/>
  <c r="AF95" i="1"/>
  <c r="AF96" i="1"/>
  <c r="AF97"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131" i="1"/>
  <c r="AF132" i="1"/>
  <c r="AF133" i="1"/>
  <c r="AF134" i="1"/>
  <c r="AF135" i="1"/>
  <c r="AF136" i="1"/>
  <c r="AF137" i="1"/>
  <c r="AF138" i="1"/>
  <c r="AF139" i="1"/>
  <c r="AF140" i="1"/>
  <c r="AF141" i="1"/>
  <c r="AF142" i="1"/>
  <c r="AF143" i="1"/>
  <c r="AF144" i="1"/>
  <c r="AF145" i="1"/>
  <c r="AF147" i="1"/>
  <c r="AF148" i="1"/>
  <c r="AF149" i="1"/>
  <c r="AF150" i="1"/>
  <c r="AF151" i="1"/>
  <c r="AF152" i="1"/>
  <c r="AF153" i="1"/>
  <c r="AF154" i="1"/>
  <c r="AF155" i="1"/>
  <c r="AF156" i="1"/>
  <c r="AF157" i="1"/>
  <c r="AF158" i="1"/>
  <c r="AF159" i="1"/>
  <c r="AF160" i="1"/>
  <c r="AF161" i="1"/>
  <c r="AF162" i="1"/>
  <c r="AF163" i="1"/>
  <c r="AF164" i="1"/>
  <c r="AF165" i="1"/>
  <c r="AF166" i="1"/>
  <c r="AF168" i="1"/>
  <c r="AF169" i="1"/>
  <c r="AF170" i="1"/>
  <c r="AF171" i="1"/>
  <c r="AF172" i="1"/>
  <c r="AF173" i="1"/>
  <c r="AF174" i="1"/>
  <c r="AF175" i="1"/>
  <c r="AF176" i="1"/>
  <c r="AF177" i="1"/>
  <c r="AF178" i="1"/>
  <c r="AF179" i="1"/>
  <c r="AF180" i="1"/>
  <c r="AF181" i="1"/>
  <c r="AF182" i="1"/>
  <c r="AF184" i="1"/>
  <c r="AF185" i="1"/>
  <c r="AF186" i="1"/>
  <c r="AF187" i="1"/>
  <c r="AF188" i="1"/>
  <c r="AF209" i="1"/>
  <c r="AF212" i="1"/>
  <c r="AF217" i="1"/>
  <c r="AF206" i="1"/>
  <c r="AF203" i="1"/>
  <c r="AF199" i="1"/>
  <c r="AF208" i="1"/>
  <c r="AF216" i="1"/>
  <c r="AF201" i="1"/>
  <c r="AF219" i="1"/>
  <c r="AF215" i="1"/>
  <c r="AF205" i="1"/>
  <c r="AF204" i="1"/>
  <c r="AF211" i="1"/>
  <c r="AF196" i="1"/>
  <c r="AF202" i="1"/>
  <c r="AF218" i="1"/>
  <c r="AF213" i="1"/>
  <c r="AF210" i="1"/>
  <c r="AF220" i="1"/>
  <c r="AF207" i="1"/>
  <c r="AF197" i="1"/>
  <c r="AF221" i="1"/>
  <c r="AF200" i="1"/>
  <c r="AF214" i="1"/>
  <c r="AF198" i="1"/>
  <c r="AF230" i="1"/>
  <c r="AF234" i="1"/>
  <c r="AF232" i="1"/>
  <c r="AF233" i="1"/>
  <c r="AF229" i="1"/>
  <c r="AF231" i="1"/>
  <c r="AF236" i="1"/>
  <c r="AF235" i="1"/>
  <c r="AF244" i="1"/>
  <c r="AF245" i="1"/>
  <c r="AF246" i="1"/>
  <c r="AF247" i="1"/>
  <c r="AF248" i="1"/>
  <c r="AF249" i="1"/>
  <c r="AF250" i="1"/>
  <c r="AF251" i="1"/>
  <c r="AF252" i="1"/>
  <c r="AF253" i="1"/>
  <c r="AF254" i="1"/>
  <c r="AF263" i="1"/>
  <c r="AF264" i="1"/>
  <c r="AF265" i="1"/>
  <c r="AF3" i="1"/>
  <c r="AF4" i="1"/>
  <c r="AH5" i="1"/>
  <c r="AH6" i="1"/>
  <c r="AH7" i="1"/>
  <c r="AH8" i="1"/>
  <c r="AH9" i="1"/>
  <c r="AH10" i="1"/>
  <c r="AH11" i="1"/>
  <c r="AH12" i="1"/>
  <c r="AH13" i="1"/>
  <c r="AH14" i="1"/>
  <c r="AH15" i="1"/>
  <c r="AH16"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80" i="1"/>
  <c r="AH81" i="1"/>
  <c r="AH82"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1" i="1"/>
  <c r="AH112" i="1"/>
  <c r="AH113" i="1"/>
  <c r="AH114" i="1"/>
  <c r="AH115" i="1"/>
  <c r="AH116" i="1"/>
  <c r="AH117" i="1"/>
  <c r="AH118" i="1"/>
  <c r="AH119" i="1"/>
  <c r="AH120" i="1"/>
  <c r="AH121" i="1"/>
  <c r="AH122" i="1"/>
  <c r="AH123" i="1"/>
  <c r="AH131" i="1"/>
  <c r="AH132" i="1"/>
  <c r="AH133" i="1"/>
  <c r="AH134" i="1"/>
  <c r="AH135" i="1"/>
  <c r="AH136" i="1"/>
  <c r="AH137" i="1"/>
  <c r="AH138" i="1"/>
  <c r="AH139" i="1"/>
  <c r="AH140" i="1"/>
  <c r="AH141" i="1"/>
  <c r="AH142" i="1"/>
  <c r="AH143" i="1"/>
  <c r="AH144" i="1"/>
  <c r="AH145" i="1"/>
  <c r="AH146" i="1"/>
  <c r="AH147" i="1"/>
  <c r="AH148" i="1"/>
  <c r="AH149" i="1"/>
  <c r="AH150" i="1"/>
  <c r="AH151" i="1"/>
  <c r="AH152" i="1"/>
  <c r="AH153" i="1"/>
  <c r="AH154" i="1"/>
  <c r="AH155" i="1"/>
  <c r="AH156" i="1"/>
  <c r="AH157" i="1"/>
  <c r="AH158" i="1"/>
  <c r="AH159" i="1"/>
  <c r="AH160" i="1"/>
  <c r="AH161" i="1"/>
  <c r="AH162" i="1"/>
  <c r="AH163" i="1"/>
  <c r="AH164" i="1"/>
  <c r="AH165" i="1"/>
  <c r="AH166" i="1"/>
  <c r="AH167" i="1"/>
  <c r="AH168" i="1"/>
  <c r="AH169" i="1"/>
  <c r="AH170" i="1"/>
  <c r="AH171" i="1"/>
  <c r="AH172" i="1"/>
  <c r="AH173" i="1"/>
  <c r="AH174" i="1"/>
  <c r="AH175" i="1"/>
  <c r="AH176" i="1"/>
  <c r="AH177" i="1"/>
  <c r="AH178" i="1"/>
  <c r="AH179" i="1"/>
  <c r="AH180" i="1"/>
  <c r="AH181" i="1"/>
  <c r="AH182" i="1"/>
  <c r="AH183" i="1"/>
  <c r="AH184" i="1"/>
  <c r="AH185" i="1"/>
  <c r="AH186" i="1"/>
  <c r="AH187" i="1"/>
  <c r="AH188" i="1"/>
  <c r="AH209" i="1"/>
  <c r="AH212" i="1"/>
  <c r="AH217" i="1"/>
  <c r="AH206" i="1"/>
  <c r="AH203" i="1"/>
  <c r="AH199" i="1"/>
  <c r="AH208" i="1"/>
  <c r="AH216" i="1"/>
  <c r="AH201" i="1"/>
  <c r="AH219" i="1"/>
  <c r="AH215" i="1"/>
  <c r="AH205" i="1"/>
  <c r="AH204" i="1"/>
  <c r="AH211" i="1"/>
  <c r="AH196" i="1"/>
  <c r="AH202" i="1"/>
  <c r="AH218" i="1"/>
  <c r="AH213" i="1"/>
  <c r="AH210" i="1"/>
  <c r="AH220" i="1"/>
  <c r="AH207" i="1"/>
  <c r="AH197" i="1"/>
  <c r="AH221" i="1"/>
  <c r="AH200" i="1"/>
  <c r="AH214" i="1"/>
  <c r="AH198" i="1"/>
  <c r="AH230" i="1"/>
  <c r="AH234" i="1"/>
  <c r="AH232" i="1"/>
  <c r="AH233" i="1"/>
  <c r="AH229" i="1"/>
  <c r="AH231" i="1"/>
  <c r="AH236" i="1"/>
  <c r="AH235" i="1"/>
  <c r="AH244" i="1"/>
  <c r="AH245" i="1"/>
  <c r="AH246" i="1"/>
  <c r="AH247" i="1"/>
  <c r="AH248" i="1"/>
  <c r="AH249" i="1"/>
  <c r="AH250" i="1"/>
  <c r="AH251" i="1"/>
  <c r="AH252" i="1"/>
  <c r="AH253" i="1"/>
  <c r="AH254" i="1"/>
  <c r="AH262" i="1"/>
  <c r="AH263" i="1"/>
  <c r="AH264" i="1"/>
  <c r="AH265" i="1"/>
  <c r="AH3" i="1"/>
  <c r="AH4" i="1"/>
  <c r="AG5" i="1"/>
  <c r="AG6" i="1"/>
  <c r="AG7" i="1"/>
  <c r="AG8" i="1"/>
  <c r="AG9" i="1"/>
  <c r="AG10" i="1"/>
  <c r="AG11" i="1"/>
  <c r="AG12" i="1"/>
  <c r="AG13" i="1"/>
  <c r="AG14" i="1"/>
  <c r="AG15" i="1"/>
  <c r="AG16"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1" i="1"/>
  <c r="AG102" i="1"/>
  <c r="AG103" i="1"/>
  <c r="AG104" i="1"/>
  <c r="AG105" i="1"/>
  <c r="AG106" i="1"/>
  <c r="AG107" i="1"/>
  <c r="AG108" i="1"/>
  <c r="AG109" i="1"/>
  <c r="AG110" i="1"/>
  <c r="AG111" i="1"/>
  <c r="AG112" i="1"/>
  <c r="AG113" i="1"/>
  <c r="AG114" i="1"/>
  <c r="AG115" i="1"/>
  <c r="AG116" i="1"/>
  <c r="AG117" i="1"/>
  <c r="AG118" i="1"/>
  <c r="AG119" i="1"/>
  <c r="AG120" i="1"/>
  <c r="AG121" i="1"/>
  <c r="AG122" i="1"/>
  <c r="AG123"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4" i="1"/>
  <c r="AG155" i="1"/>
  <c r="AG156" i="1"/>
  <c r="AG157" i="1"/>
  <c r="AG158" i="1"/>
  <c r="AG159" i="1"/>
  <c r="AG160" i="1"/>
  <c r="AG161" i="1"/>
  <c r="AG162" i="1"/>
  <c r="AG163" i="1"/>
  <c r="AG164" i="1"/>
  <c r="AG165" i="1"/>
  <c r="AG166" i="1"/>
  <c r="AG167" i="1"/>
  <c r="AG168" i="1"/>
  <c r="AG169" i="1"/>
  <c r="AG170" i="1"/>
  <c r="AG171" i="1"/>
  <c r="AG172" i="1"/>
  <c r="AG173" i="1"/>
  <c r="AG174" i="1"/>
  <c r="AG175" i="1"/>
  <c r="AG176" i="1"/>
  <c r="AG177" i="1"/>
  <c r="AG178" i="1"/>
  <c r="AG179" i="1"/>
  <c r="AG180" i="1"/>
  <c r="AG181" i="1"/>
  <c r="AG182" i="1"/>
  <c r="AG183" i="1"/>
  <c r="AG184" i="1"/>
  <c r="AG185" i="1"/>
  <c r="AG186" i="1"/>
  <c r="AG187" i="1"/>
  <c r="AG188" i="1"/>
  <c r="AG209" i="1"/>
  <c r="AG212" i="1"/>
  <c r="AG217" i="1"/>
  <c r="AG206" i="1"/>
  <c r="AG203" i="1"/>
  <c r="AG199" i="1"/>
  <c r="AG208" i="1"/>
  <c r="AG216" i="1"/>
  <c r="AG201" i="1"/>
  <c r="AG219" i="1"/>
  <c r="AG215" i="1"/>
  <c r="AG205" i="1"/>
  <c r="AG204" i="1"/>
  <c r="AG211" i="1"/>
  <c r="AG196" i="1"/>
  <c r="AG202" i="1"/>
  <c r="AG218" i="1"/>
  <c r="AG213" i="1"/>
  <c r="AG210" i="1"/>
  <c r="AG220" i="1"/>
  <c r="AG207" i="1"/>
  <c r="AG197" i="1"/>
  <c r="AG221" i="1"/>
  <c r="AG200" i="1"/>
  <c r="AG214" i="1"/>
  <c r="AG198" i="1"/>
  <c r="AG230" i="1"/>
  <c r="AG234" i="1"/>
  <c r="AG232" i="1"/>
  <c r="AG233" i="1"/>
  <c r="AG229" i="1"/>
  <c r="AG231" i="1"/>
  <c r="AG236" i="1"/>
  <c r="AG235" i="1"/>
  <c r="AG244" i="1"/>
  <c r="AG245" i="1"/>
  <c r="AG246" i="1"/>
  <c r="AG247" i="1"/>
  <c r="AG248" i="1"/>
  <c r="AG249" i="1"/>
  <c r="AG250" i="1"/>
  <c r="AG251" i="1"/>
  <c r="AG252" i="1"/>
  <c r="AG253" i="1"/>
  <c r="AG254" i="1"/>
  <c r="AG262" i="1"/>
  <c r="AG263" i="1"/>
  <c r="AG264" i="1"/>
  <c r="AG265" i="1"/>
  <c r="AG3" i="1"/>
  <c r="AG4" i="1"/>
  <c r="AD3" i="1"/>
  <c r="AD4" i="1"/>
  <c r="AD5" i="1"/>
  <c r="AD6" i="1"/>
  <c r="AD7" i="1"/>
  <c r="AD8" i="1"/>
  <c r="AD9" i="1"/>
  <c r="AD10" i="1"/>
  <c r="AD11" i="1"/>
  <c r="AD12" i="1"/>
  <c r="AD13" i="1"/>
  <c r="AD14" i="1"/>
  <c r="AD15" i="1"/>
  <c r="AD16" i="1"/>
  <c r="AD17" i="1"/>
  <c r="AD18" i="1"/>
  <c r="AD19" i="1"/>
  <c r="AD20"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80" i="1"/>
  <c r="AD81" i="1"/>
  <c r="AD82" i="1"/>
  <c r="AD83" i="1"/>
  <c r="AD84" i="1"/>
  <c r="AD85" i="1"/>
  <c r="AD86" i="1"/>
  <c r="AD87" i="1"/>
  <c r="AD88" i="1"/>
  <c r="AD89" i="1"/>
  <c r="AD90" i="1"/>
  <c r="AD91" i="1"/>
  <c r="AD92" i="1"/>
  <c r="AD93" i="1"/>
  <c r="AD94" i="1"/>
  <c r="AD95" i="1"/>
  <c r="AD96" i="1"/>
  <c r="AD97" i="1"/>
  <c r="AD98" i="1"/>
  <c r="AD99" i="1"/>
  <c r="AD100" i="1"/>
  <c r="AD101" i="1"/>
  <c r="AD102" i="1"/>
  <c r="AD103" i="1"/>
  <c r="AD104" i="1"/>
  <c r="AD105" i="1"/>
  <c r="AD106" i="1"/>
  <c r="AD107" i="1"/>
  <c r="AD108" i="1"/>
  <c r="AD109" i="1"/>
  <c r="AD110" i="1"/>
  <c r="AD111" i="1"/>
  <c r="AD112" i="1"/>
  <c r="AD113" i="1"/>
  <c r="AD114" i="1"/>
  <c r="AD115" i="1"/>
  <c r="AD116" i="1"/>
  <c r="AD117" i="1"/>
  <c r="AD118" i="1"/>
  <c r="AD119" i="1"/>
  <c r="AD120" i="1"/>
  <c r="AD121" i="1"/>
  <c r="AD122" i="1"/>
  <c r="AD123" i="1"/>
  <c r="AD131" i="1"/>
  <c r="AD132" i="1"/>
  <c r="AD133" i="1"/>
  <c r="AD134" i="1"/>
  <c r="AD135" i="1"/>
  <c r="AD136" i="1"/>
  <c r="AD137" i="1"/>
  <c r="AD138" i="1"/>
  <c r="AD139" i="1"/>
  <c r="AD140" i="1"/>
  <c r="AD141" i="1"/>
  <c r="AD142" i="1"/>
  <c r="AD143" i="1"/>
  <c r="AD144" i="1"/>
  <c r="AD145" i="1"/>
  <c r="AD146" i="1"/>
  <c r="AD147" i="1"/>
  <c r="AD148" i="1"/>
  <c r="AD149" i="1"/>
  <c r="AD150" i="1"/>
  <c r="AD151" i="1"/>
  <c r="AD152" i="1"/>
  <c r="AD153" i="1"/>
  <c r="AD154" i="1"/>
  <c r="AD155" i="1"/>
  <c r="AD156" i="1"/>
  <c r="AD157" i="1"/>
  <c r="AD158" i="1"/>
  <c r="AD159" i="1"/>
  <c r="AD160" i="1"/>
  <c r="AD161" i="1"/>
  <c r="AD162" i="1"/>
  <c r="AD163" i="1"/>
  <c r="AD164" i="1"/>
  <c r="AD165" i="1"/>
  <c r="AD166" i="1"/>
  <c r="AD167" i="1"/>
  <c r="AD168" i="1"/>
  <c r="AD169" i="1"/>
  <c r="AD170" i="1"/>
  <c r="AD171" i="1"/>
  <c r="AD172" i="1"/>
  <c r="AD173" i="1"/>
  <c r="AD174" i="1"/>
  <c r="AD175" i="1"/>
  <c r="AD176" i="1"/>
  <c r="AD177" i="1"/>
  <c r="AD178" i="1"/>
  <c r="AD179" i="1"/>
  <c r="AD180" i="1"/>
  <c r="AD181" i="1"/>
  <c r="AD182" i="1"/>
  <c r="AD183" i="1"/>
  <c r="AD184" i="1"/>
  <c r="AD185" i="1"/>
  <c r="AD186" i="1"/>
  <c r="AD187" i="1"/>
  <c r="AD188" i="1"/>
  <c r="AD209" i="1"/>
  <c r="AD212" i="1"/>
  <c r="AD217" i="1"/>
  <c r="AD206" i="1"/>
  <c r="AD203" i="1"/>
  <c r="AD199" i="1"/>
  <c r="AD208" i="1"/>
  <c r="AD216" i="1"/>
  <c r="AD201" i="1"/>
  <c r="AD219" i="1"/>
  <c r="AD215" i="1"/>
  <c r="AD205" i="1"/>
  <c r="AD204" i="1"/>
  <c r="AD211" i="1"/>
  <c r="AD196" i="1"/>
  <c r="AD202" i="1"/>
  <c r="AD218" i="1"/>
  <c r="AD213" i="1"/>
  <c r="AD210" i="1"/>
  <c r="AD220" i="1"/>
  <c r="AD207" i="1"/>
  <c r="AD197" i="1"/>
  <c r="AD221" i="1"/>
  <c r="AD200" i="1"/>
  <c r="AD214" i="1"/>
  <c r="AD198" i="1"/>
  <c r="AD230" i="1"/>
  <c r="AD234" i="1"/>
  <c r="AD232" i="1"/>
  <c r="AD233" i="1"/>
  <c r="AD229" i="1"/>
  <c r="AD231" i="1"/>
  <c r="AD236" i="1"/>
  <c r="AD235" i="1"/>
  <c r="AD244" i="1"/>
  <c r="AD245" i="1"/>
  <c r="AD246" i="1"/>
  <c r="AD247" i="1"/>
  <c r="AD248" i="1"/>
  <c r="AD249" i="1"/>
  <c r="AD250" i="1"/>
  <c r="AD251" i="1"/>
  <c r="AD252" i="1"/>
  <c r="AD253" i="1"/>
  <c r="AD254" i="1"/>
  <c r="AD262" i="1"/>
  <c r="AD263" i="1"/>
  <c r="AD264" i="1"/>
  <c r="AD265" i="1"/>
  <c r="AE5" i="1"/>
  <c r="AE6" i="1"/>
  <c r="AE7" i="1"/>
  <c r="AE8" i="1"/>
  <c r="AE9" i="1"/>
  <c r="AE10" i="1"/>
  <c r="AE11" i="1"/>
  <c r="AE12" i="1"/>
  <c r="AE13" i="1"/>
  <c r="AE14" i="1"/>
  <c r="AE15" i="1"/>
  <c r="AE16" i="1"/>
  <c r="AE17" i="1"/>
  <c r="AE18" i="1"/>
  <c r="AE19" i="1"/>
  <c r="AE20" i="1"/>
  <c r="AE21" i="1"/>
  <c r="AE23" i="1"/>
  <c r="AE24" i="1"/>
  <c r="AE25" i="1"/>
  <c r="AE26" i="1"/>
  <c r="AE27" i="1"/>
  <c r="AE28" i="1"/>
  <c r="AE29" i="1"/>
  <c r="AE30" i="1"/>
  <c r="AE32" i="1"/>
  <c r="AE33" i="1"/>
  <c r="AE34" i="1"/>
  <c r="AE35" i="1"/>
  <c r="AE36" i="1"/>
  <c r="AE37" i="1"/>
  <c r="AE38" i="1"/>
  <c r="AE39" i="1"/>
  <c r="AE40" i="1"/>
  <c r="AE41" i="1"/>
  <c r="AE42" i="1"/>
  <c r="AE43" i="1"/>
  <c r="AE44" i="1"/>
  <c r="AE45" i="1"/>
  <c r="AE46" i="1"/>
  <c r="AE47" i="1"/>
  <c r="AE48"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9" i="1"/>
  <c r="AE100" i="1"/>
  <c r="AE101" i="1"/>
  <c r="AE102" i="1"/>
  <c r="AE103" i="1"/>
  <c r="AE104" i="1"/>
  <c r="AE105" i="1"/>
  <c r="AE106" i="1"/>
  <c r="AE107" i="1"/>
  <c r="AE108" i="1"/>
  <c r="AE109" i="1"/>
  <c r="AE110" i="1"/>
  <c r="AE111" i="1"/>
  <c r="AE112" i="1"/>
  <c r="AE113" i="1"/>
  <c r="AE114" i="1"/>
  <c r="AE115" i="1"/>
  <c r="AE116" i="1"/>
  <c r="AE117" i="1"/>
  <c r="AE118" i="1"/>
  <c r="AE119" i="1"/>
  <c r="AE120" i="1"/>
  <c r="AE121" i="1"/>
  <c r="AE122" i="1"/>
  <c r="AE123" i="1"/>
  <c r="AE131" i="1"/>
  <c r="AE132" i="1"/>
  <c r="AE133" i="1"/>
  <c r="AE134" i="1"/>
  <c r="AE135" i="1"/>
  <c r="AE136" i="1"/>
  <c r="AE137" i="1"/>
  <c r="AE138" i="1"/>
  <c r="AE139" i="1"/>
  <c r="AE140" i="1"/>
  <c r="AE141" i="1"/>
  <c r="AE142" i="1"/>
  <c r="AE143" i="1"/>
  <c r="AE144" i="1"/>
  <c r="AE145" i="1"/>
  <c r="AE147" i="1"/>
  <c r="AE148" i="1"/>
  <c r="AE149" i="1"/>
  <c r="AE150" i="1"/>
  <c r="AE151" i="1"/>
  <c r="AE152" i="1"/>
  <c r="AE153" i="1"/>
  <c r="AE154" i="1"/>
  <c r="AE155" i="1"/>
  <c r="AE156" i="1"/>
  <c r="AE157" i="1"/>
  <c r="AE158" i="1"/>
  <c r="AE159" i="1"/>
  <c r="AE160" i="1"/>
  <c r="AE161" i="1"/>
  <c r="AE162" i="1"/>
  <c r="AE163" i="1"/>
  <c r="AE164" i="1"/>
  <c r="AE165" i="1"/>
  <c r="AE166" i="1"/>
  <c r="AE168" i="1"/>
  <c r="AE169" i="1"/>
  <c r="AE170" i="1"/>
  <c r="AE171" i="1"/>
  <c r="AE172" i="1"/>
  <c r="AE173" i="1"/>
  <c r="AE174" i="1"/>
  <c r="AE175" i="1"/>
  <c r="AE176" i="1"/>
  <c r="AE177" i="1"/>
  <c r="AE178" i="1"/>
  <c r="AE179" i="1"/>
  <c r="AE180" i="1"/>
  <c r="AE181" i="1"/>
  <c r="AE182" i="1"/>
  <c r="AE184" i="1"/>
  <c r="AE185" i="1"/>
  <c r="AE186" i="1"/>
  <c r="AE187" i="1"/>
  <c r="AE188" i="1"/>
  <c r="AE209" i="1"/>
  <c r="AE212" i="1"/>
  <c r="AE217" i="1"/>
  <c r="AE206" i="1"/>
  <c r="AE203" i="1"/>
  <c r="AE199" i="1"/>
  <c r="AE208" i="1"/>
  <c r="AE216" i="1"/>
  <c r="AE201" i="1"/>
  <c r="AE219" i="1"/>
  <c r="AE215" i="1"/>
  <c r="AE205" i="1"/>
  <c r="AE204" i="1"/>
  <c r="AE211" i="1"/>
  <c r="AE196" i="1"/>
  <c r="AE202" i="1"/>
  <c r="AE218" i="1"/>
  <c r="AE213" i="1"/>
  <c r="AE210" i="1"/>
  <c r="AE220" i="1"/>
  <c r="AE207" i="1"/>
  <c r="AE197" i="1"/>
  <c r="AE221" i="1"/>
  <c r="AE200" i="1"/>
  <c r="AE214" i="1"/>
  <c r="AE198" i="1"/>
  <c r="AE230" i="1"/>
  <c r="AE234" i="1"/>
  <c r="AE232" i="1"/>
  <c r="AE233" i="1"/>
  <c r="AE229" i="1"/>
  <c r="AE231" i="1"/>
  <c r="AE236" i="1"/>
  <c r="AE235" i="1"/>
  <c r="AE244" i="1"/>
  <c r="AE245" i="1"/>
  <c r="AE246" i="1"/>
  <c r="AE247" i="1"/>
  <c r="AE248" i="1"/>
  <c r="AE249" i="1"/>
  <c r="AE250" i="1"/>
  <c r="AE251" i="1"/>
  <c r="AE252" i="1"/>
  <c r="AE253" i="1"/>
  <c r="AE254" i="1"/>
  <c r="AE263" i="1"/>
  <c r="AE264" i="1"/>
  <c r="AE265" i="1"/>
  <c r="AE3" i="1"/>
  <c r="AE4" i="1"/>
  <c r="AC3" i="1"/>
  <c r="AC4" i="1"/>
  <c r="AC5" i="1"/>
  <c r="AC6" i="1"/>
  <c r="AC7" i="1"/>
  <c r="AC8" i="1"/>
  <c r="AC9" i="1"/>
  <c r="AC10"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08"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54" i="1"/>
  <c r="AC155" i="1"/>
  <c r="AC156" i="1"/>
  <c r="AC157" i="1"/>
  <c r="AC158" i="1"/>
  <c r="AC159" i="1"/>
  <c r="AC160" i="1"/>
  <c r="AC161" i="1"/>
  <c r="AC162" i="1"/>
  <c r="AC163" i="1"/>
  <c r="AC164" i="1"/>
  <c r="AC165" i="1"/>
  <c r="AC166" i="1"/>
  <c r="AC167" i="1"/>
  <c r="AC168" i="1"/>
  <c r="AC169" i="1"/>
  <c r="AC170" i="1"/>
  <c r="AC171" i="1"/>
  <c r="AC172" i="1"/>
  <c r="AC173" i="1"/>
  <c r="AC174" i="1"/>
  <c r="AC175" i="1"/>
  <c r="AC176" i="1"/>
  <c r="AC177" i="1"/>
  <c r="AC178" i="1"/>
  <c r="AC179" i="1"/>
  <c r="AC180" i="1"/>
  <c r="AC181" i="1"/>
  <c r="AC182" i="1"/>
  <c r="AC183" i="1"/>
  <c r="AC184" i="1"/>
  <c r="AC185" i="1"/>
  <c r="AC186" i="1"/>
  <c r="AC187" i="1"/>
  <c r="AC188" i="1"/>
  <c r="AC209" i="1"/>
  <c r="AC212" i="1"/>
  <c r="AC217" i="1"/>
  <c r="AC206" i="1"/>
  <c r="AC203" i="1"/>
  <c r="AC199" i="1"/>
  <c r="AC208" i="1"/>
  <c r="AC216" i="1"/>
  <c r="AC201" i="1"/>
  <c r="AC219" i="1"/>
  <c r="AC215" i="1"/>
  <c r="AC205" i="1"/>
  <c r="AC204" i="1"/>
  <c r="AC211" i="1"/>
  <c r="AC196" i="1"/>
  <c r="AC202" i="1"/>
  <c r="AC218" i="1"/>
  <c r="AC213" i="1"/>
  <c r="AC210" i="1"/>
  <c r="AC220" i="1"/>
  <c r="AC207" i="1"/>
  <c r="AC197" i="1"/>
  <c r="AC221" i="1"/>
  <c r="AC200" i="1"/>
  <c r="AC214" i="1"/>
  <c r="AC198" i="1"/>
  <c r="AC230" i="1"/>
  <c r="AC234" i="1"/>
  <c r="AC232" i="1"/>
  <c r="AC233" i="1"/>
  <c r="AC229" i="1"/>
  <c r="AC231" i="1"/>
  <c r="AC236" i="1"/>
  <c r="AC235" i="1"/>
  <c r="AC244" i="1"/>
  <c r="AC245" i="1"/>
  <c r="AC246" i="1"/>
  <c r="AC247" i="1"/>
  <c r="AC248" i="1"/>
  <c r="AC249" i="1"/>
  <c r="AC250" i="1"/>
  <c r="AC251" i="1"/>
  <c r="AC252" i="1"/>
  <c r="AC253" i="1"/>
  <c r="AC254" i="1"/>
  <c r="AC262" i="1"/>
  <c r="AC263" i="1"/>
  <c r="AC264" i="1"/>
  <c r="AC265" i="1"/>
  <c r="AC109" i="1"/>
  <c r="AC110" i="1"/>
  <c r="AC111" i="1"/>
  <c r="AC112" i="1"/>
  <c r="AC113" i="1"/>
  <c r="AC114" i="1"/>
  <c r="AC115" i="1"/>
  <c r="AC116" i="1"/>
  <c r="AC117" i="1"/>
  <c r="AC118" i="1"/>
  <c r="AC119" i="1"/>
  <c r="AC120" i="1"/>
  <c r="AC121" i="1"/>
  <c r="AC122" i="1"/>
  <c r="AC123" i="1"/>
  <c r="AC256" i="1" l="1"/>
  <c r="AE258" i="1"/>
  <c r="AE240" i="1"/>
  <c r="AE223" i="1"/>
  <c r="AD268" i="1"/>
  <c r="AF255" i="1"/>
  <c r="AF237" i="1"/>
  <c r="AF224" i="1"/>
  <c r="AG256" i="1"/>
  <c r="AG225" i="1"/>
  <c r="AG192" i="1"/>
  <c r="AH257" i="1"/>
  <c r="AH222" i="1"/>
  <c r="AH189" i="1"/>
  <c r="AC192" i="1"/>
  <c r="AG267" i="1"/>
  <c r="AH268" i="1"/>
  <c r="AC225" i="1"/>
  <c r="AC267" i="1"/>
  <c r="AD257" i="1"/>
  <c r="AD222" i="1"/>
  <c r="AD189" i="1"/>
  <c r="AC238" i="1"/>
  <c r="AD239" i="1"/>
  <c r="AG193" i="1"/>
  <c r="AC193" i="1"/>
  <c r="AH190" i="1"/>
  <c r="AD190" i="1"/>
  <c r="AG189" i="1"/>
  <c r="AC189" i="1"/>
  <c r="AG226" i="1"/>
  <c r="AC226" i="1"/>
  <c r="AF225" i="1"/>
  <c r="AE224" i="1"/>
  <c r="AH223" i="1"/>
  <c r="AD223" i="1"/>
  <c r="AG222" i="1"/>
  <c r="AC222" i="1"/>
  <c r="AE259" i="1"/>
  <c r="AH258" i="1"/>
  <c r="AD258" i="1"/>
  <c r="AG257" i="1"/>
  <c r="AC257" i="1"/>
  <c r="AF256" i="1"/>
  <c r="AE255" i="1"/>
  <c r="AH269" i="1"/>
  <c r="AD269" i="1"/>
  <c r="AG268" i="1"/>
  <c r="AC268" i="1"/>
  <c r="AC274" i="1"/>
  <c r="F9" i="7" s="1"/>
  <c r="AC276" i="1"/>
  <c r="G9" i="7" s="1"/>
  <c r="AC273" i="1"/>
  <c r="D9" i="7" s="1"/>
  <c r="AC275" i="1"/>
  <c r="E9" i="7" s="1"/>
  <c r="AC277" i="1"/>
  <c r="D11" i="7" s="1"/>
  <c r="AD273" i="1"/>
  <c r="J9" i="7" s="1"/>
  <c r="AD275" i="1"/>
  <c r="K9" i="7" s="1"/>
  <c r="AD277" i="1"/>
  <c r="J11" i="7" s="1"/>
  <c r="AD274" i="1"/>
  <c r="L9" i="7" s="1"/>
  <c r="AD276" i="1"/>
  <c r="M9" i="7" s="1"/>
  <c r="AH191" i="1"/>
  <c r="AD191" i="1"/>
  <c r="AG190" i="1"/>
  <c r="AC190" i="1"/>
  <c r="AF226" i="1"/>
  <c r="AE225" i="1"/>
  <c r="AH224" i="1"/>
  <c r="AD224" i="1"/>
  <c r="AG223" i="1"/>
  <c r="AC223" i="1"/>
  <c r="AF222" i="1"/>
  <c r="AH259" i="1"/>
  <c r="AD259" i="1"/>
  <c r="AG258" i="1"/>
  <c r="AC258" i="1"/>
  <c r="AF257" i="1"/>
  <c r="AE256" i="1"/>
  <c r="AH255" i="1"/>
  <c r="AD255" i="1"/>
  <c r="AH270" i="1"/>
  <c r="AD270" i="1"/>
  <c r="AG269" i="1"/>
  <c r="AC269" i="1"/>
  <c r="AH266" i="1"/>
  <c r="AD266" i="1"/>
  <c r="AG238" i="1"/>
  <c r="AH239" i="1"/>
  <c r="AH192" i="1"/>
  <c r="AD192" i="1"/>
  <c r="AG191" i="1"/>
  <c r="AC191" i="1"/>
  <c r="AE226" i="1"/>
  <c r="AH225" i="1"/>
  <c r="AD225" i="1"/>
  <c r="AG224" i="1"/>
  <c r="AC224" i="1"/>
  <c r="AF223" i="1"/>
  <c r="AE222" i="1"/>
  <c r="AG259" i="1"/>
  <c r="AC259" i="1"/>
  <c r="AF258" i="1"/>
  <c r="AE257" i="1"/>
  <c r="AH256" i="1"/>
  <c r="AD256" i="1"/>
  <c r="AG255" i="1"/>
  <c r="AC255" i="1"/>
  <c r="AG270" i="1"/>
  <c r="AC270" i="1"/>
  <c r="AH267" i="1"/>
  <c r="AD267" i="1"/>
  <c r="AG266" i="1"/>
  <c r="AC266" i="1"/>
  <c r="AG124" i="1"/>
  <c r="AG274" i="1"/>
  <c r="L44" i="7" s="1"/>
  <c r="AG276" i="1"/>
  <c r="M44" i="7" s="1"/>
  <c r="AG273" i="1"/>
  <c r="J44" i="7" s="1"/>
  <c r="AG275" i="1"/>
  <c r="K44" i="7" s="1"/>
  <c r="AG277" i="1"/>
  <c r="J46" i="7" s="1"/>
  <c r="AH128" i="1"/>
  <c r="AH273" i="1"/>
  <c r="P44" i="7" s="1"/>
  <c r="AH275" i="1"/>
  <c r="Q44" i="7" s="1"/>
  <c r="AH277" i="1"/>
  <c r="P46" i="7" s="1"/>
  <c r="AH274" i="1"/>
  <c r="R44" i="7" s="1"/>
  <c r="AH276" i="1"/>
  <c r="S44" i="7" s="1"/>
  <c r="AH193" i="1"/>
  <c r="AD193" i="1"/>
  <c r="AH226" i="1"/>
  <c r="AD226" i="1"/>
  <c r="AF259" i="1"/>
  <c r="AE241" i="1"/>
  <c r="AH240" i="1"/>
  <c r="AD240" i="1"/>
  <c r="AG239" i="1"/>
  <c r="AC239" i="1"/>
  <c r="AF238" i="1"/>
  <c r="AE237" i="1"/>
  <c r="AH241" i="1"/>
  <c r="AD241" i="1"/>
  <c r="AG240" i="1"/>
  <c r="AC240" i="1"/>
  <c r="AF239" i="1"/>
  <c r="AE238" i="1"/>
  <c r="AH237" i="1"/>
  <c r="AD237" i="1"/>
  <c r="AG241" i="1"/>
  <c r="AC241" i="1"/>
  <c r="AF240" i="1"/>
  <c r="AE239" i="1"/>
  <c r="AH238" i="1"/>
  <c r="AD238" i="1"/>
  <c r="AG237" i="1"/>
  <c r="AC237" i="1"/>
  <c r="AF241" i="1"/>
  <c r="AC124" i="1"/>
  <c r="AD124" i="1"/>
  <c r="AG128" i="1"/>
  <c r="AG127" i="1"/>
  <c r="AG126" i="1"/>
  <c r="AG125" i="1"/>
  <c r="AH126" i="1"/>
  <c r="AH125" i="1"/>
  <c r="AD128" i="1"/>
  <c r="AD127" i="1"/>
  <c r="AD126" i="1"/>
  <c r="AD125" i="1"/>
  <c r="AH124" i="1"/>
  <c r="AC128" i="1"/>
  <c r="AC127" i="1"/>
  <c r="AC126" i="1"/>
  <c r="AC125" i="1"/>
  <c r="AH127" i="1"/>
  <c r="F5" i="5" l="1"/>
  <c r="Y262" i="1"/>
  <c r="Y146" i="1"/>
  <c r="Y167" i="1"/>
  <c r="Y98" i="1"/>
  <c r="Y49" i="1"/>
  <c r="Y183" i="1"/>
  <c r="Y31" i="1"/>
  <c r="Y22" i="1"/>
  <c r="X124" i="1"/>
  <c r="X128" i="1"/>
  <c r="X125" i="1"/>
  <c r="X126" i="1"/>
  <c r="X127" i="1"/>
  <c r="AA127" i="1"/>
  <c r="AA125" i="1"/>
  <c r="AA124" i="1"/>
  <c r="AA126" i="1"/>
  <c r="AA128" i="1"/>
  <c r="W124" i="1"/>
  <c r="W125" i="1"/>
  <c r="W127" i="1"/>
  <c r="W126" i="1"/>
  <c r="W128" i="1"/>
  <c r="Z128" i="1"/>
  <c r="Z127" i="1"/>
  <c r="Z125" i="1"/>
  <c r="Z126" i="1"/>
  <c r="Z124" i="1"/>
  <c r="AB124" i="1"/>
  <c r="AB128" i="1"/>
  <c r="AB125" i="1"/>
  <c r="AB126" i="1"/>
  <c r="AB127" i="1"/>
  <c r="R79" i="5" l="1"/>
  <c r="S79" i="5"/>
  <c r="P81" i="5"/>
  <c r="P79" i="5"/>
  <c r="Q79" i="5"/>
  <c r="M79" i="5"/>
  <c r="L79" i="5"/>
  <c r="K79" i="5"/>
  <c r="J81" i="5"/>
  <c r="J79" i="5"/>
  <c r="F79" i="5"/>
  <c r="D81" i="5"/>
  <c r="G79" i="5"/>
  <c r="D79" i="5"/>
  <c r="E79" i="5"/>
  <c r="Y192" i="1"/>
  <c r="Y191" i="1"/>
  <c r="Y190" i="1"/>
  <c r="Y189" i="1"/>
  <c r="Y193" i="1"/>
  <c r="Y267" i="1"/>
  <c r="Y266" i="1"/>
  <c r="Y270" i="1"/>
  <c r="Y269" i="1"/>
  <c r="Y268" i="1"/>
  <c r="Y273" i="1"/>
  <c r="Y275" i="1"/>
  <c r="Y277" i="1"/>
  <c r="Y274" i="1"/>
  <c r="Y276" i="1"/>
  <c r="J46" i="5"/>
  <c r="R44" i="5"/>
  <c r="K44" i="5"/>
  <c r="S9" i="5"/>
  <c r="L9" i="5"/>
  <c r="J11" i="5"/>
  <c r="P46" i="5"/>
  <c r="Q44" i="5"/>
  <c r="G44" i="5"/>
  <c r="R9" i="5"/>
  <c r="K9" i="5"/>
  <c r="P11" i="5"/>
  <c r="D11" i="5"/>
  <c r="M44" i="5"/>
  <c r="F44" i="5"/>
  <c r="Q9" i="5"/>
  <c r="G9" i="5"/>
  <c r="D46" i="5"/>
  <c r="S44" i="5"/>
  <c r="L44" i="5"/>
  <c r="E44" i="5"/>
  <c r="M9" i="5"/>
  <c r="F9" i="5"/>
  <c r="E9" i="5"/>
  <c r="D9" i="5"/>
  <c r="J44" i="5"/>
  <c r="J9" i="5"/>
  <c r="P44" i="5"/>
  <c r="P9" i="5"/>
  <c r="D44" i="5"/>
  <c r="AE22" i="1"/>
  <c r="AE125" i="1" s="1"/>
  <c r="AF22" i="1"/>
  <c r="AE98" i="1"/>
  <c r="AF98" i="1"/>
  <c r="AE31" i="1"/>
  <c r="AF31" i="1"/>
  <c r="AE167" i="1"/>
  <c r="AF167" i="1"/>
  <c r="AE183" i="1"/>
  <c r="AF183" i="1"/>
  <c r="AE146" i="1"/>
  <c r="AF146" i="1"/>
  <c r="AE49" i="1"/>
  <c r="AF49" i="1"/>
  <c r="AE262" i="1"/>
  <c r="AF262" i="1"/>
  <c r="AE126" i="1"/>
  <c r="Y126" i="1"/>
  <c r="Y127" i="1"/>
  <c r="Y128" i="1"/>
  <c r="Y125" i="1"/>
  <c r="Y124" i="1"/>
  <c r="AE128" i="1" l="1"/>
  <c r="AF266" i="1"/>
  <c r="AF270" i="1"/>
  <c r="AF269" i="1"/>
  <c r="AF268" i="1"/>
  <c r="AF267" i="1"/>
  <c r="AF191" i="1"/>
  <c r="AF190" i="1"/>
  <c r="AF193" i="1"/>
  <c r="AF192" i="1"/>
  <c r="AF189" i="1"/>
  <c r="AE269" i="1"/>
  <c r="AE268" i="1"/>
  <c r="AE267" i="1"/>
  <c r="AE266" i="1"/>
  <c r="AE270" i="1"/>
  <c r="AE190" i="1"/>
  <c r="AE189" i="1"/>
  <c r="AE192" i="1"/>
  <c r="AE191" i="1"/>
  <c r="AE193" i="1"/>
  <c r="AE124" i="1"/>
  <c r="AE127" i="1"/>
  <c r="AE275" i="1"/>
  <c r="Q9" i="7" s="1"/>
  <c r="AE277" i="1"/>
  <c r="P11" i="7" s="1"/>
  <c r="AE274" i="1"/>
  <c r="R9" i="7" s="1"/>
  <c r="AE273" i="1"/>
  <c r="P9" i="7" s="1"/>
  <c r="AE276" i="1"/>
  <c r="S9" i="7" s="1"/>
  <c r="AF274" i="1"/>
  <c r="F44" i="7" s="1"/>
  <c r="AF277" i="1"/>
  <c r="D46" i="7" s="1"/>
  <c r="AF276" i="1"/>
  <c r="G44" i="7" s="1"/>
  <c r="AF273" i="1"/>
  <c r="D44" i="7" s="1"/>
  <c r="AF275" i="1"/>
  <c r="AF124" i="1"/>
  <c r="AF125" i="1"/>
  <c r="AF126" i="1"/>
  <c r="AF127" i="1"/>
  <c r="AF128" i="1"/>
</calcChain>
</file>

<file path=xl/comments1.xml><?xml version="1.0" encoding="utf-8"?>
<comments xmlns="http://schemas.openxmlformats.org/spreadsheetml/2006/main">
  <authors>
    <author>Autor</author>
  </authors>
  <commentList>
    <comment ref="D10" authorId="0">
      <text>
        <r>
          <rPr>
            <b/>
            <sz val="9"/>
            <color indexed="81"/>
            <rFont val="Tahoma"/>
            <family val="2"/>
          </rPr>
          <t>Autor:</t>
        </r>
        <r>
          <rPr>
            <sz val="9"/>
            <color indexed="81"/>
            <rFont val="Tahoma"/>
            <charset val="1"/>
          </rPr>
          <t xml:space="preserve">
Trägt sich selber ein</t>
        </r>
      </text>
    </comment>
  </commentList>
</comments>
</file>

<file path=xl/comments2.xml><?xml version="1.0" encoding="utf-8"?>
<comments xmlns="http://schemas.openxmlformats.org/spreadsheetml/2006/main">
  <authors>
    <author>Autor</author>
  </authors>
  <commentList>
    <comment ref="J11" authorId="0">
      <text>
        <r>
          <rPr>
            <b/>
            <sz val="9"/>
            <color indexed="81"/>
            <rFont val="Tahoma"/>
            <family val="2"/>
          </rPr>
          <t>ThEGA:</t>
        </r>
        <r>
          <rPr>
            <sz val="9"/>
            <color indexed="81"/>
            <rFont val="Tahoma"/>
            <family val="2"/>
          </rPr>
          <t xml:space="preserve">
Anzahl der verwertbaren Kommunen (Daten) aus der Umfrage des TRH + Ihr Wert</t>
        </r>
      </text>
    </comment>
    <comment ref="V11" authorId="0">
      <text>
        <r>
          <rPr>
            <b/>
            <sz val="9"/>
            <color indexed="81"/>
            <rFont val="Tahoma"/>
            <family val="2"/>
          </rPr>
          <t>ThEGA:</t>
        </r>
        <r>
          <rPr>
            <sz val="9"/>
            <color indexed="81"/>
            <rFont val="Tahoma"/>
            <family val="2"/>
          </rPr>
          <t xml:space="preserve">
Anzahl der verwertbaren Kommunen (Daten) aus der Umfrage des TRH + Ihr Wert</t>
        </r>
      </text>
    </comment>
    <comment ref="J36" authorId="0">
      <text>
        <r>
          <rPr>
            <b/>
            <sz val="9"/>
            <color indexed="81"/>
            <rFont val="Tahoma"/>
            <family val="2"/>
          </rPr>
          <t>ThEGA:</t>
        </r>
        <r>
          <rPr>
            <sz val="9"/>
            <color indexed="81"/>
            <rFont val="Tahoma"/>
            <family val="2"/>
          </rPr>
          <t xml:space="preserve">
Anzahl der verwertbaren Kommunen (Daten) aus der Umfrage des TRH + Ihr Wert</t>
        </r>
      </text>
    </comment>
    <comment ref="V36" authorId="0">
      <text>
        <r>
          <rPr>
            <b/>
            <sz val="9"/>
            <color indexed="81"/>
            <rFont val="Tahoma"/>
            <family val="2"/>
          </rPr>
          <t>ThEGA:</t>
        </r>
        <r>
          <rPr>
            <sz val="9"/>
            <color indexed="81"/>
            <rFont val="Tahoma"/>
            <family val="2"/>
          </rPr>
          <t xml:space="preserve">
Anzahl der verwertbaren Kommunen (Daten) aus der Umfrage des TRH + Ihr Wert</t>
        </r>
      </text>
    </comment>
    <comment ref="J61" authorId="0">
      <text>
        <r>
          <rPr>
            <b/>
            <sz val="9"/>
            <color indexed="81"/>
            <rFont val="Tahoma"/>
            <family val="2"/>
          </rPr>
          <t>ThEGA:</t>
        </r>
        <r>
          <rPr>
            <sz val="9"/>
            <color indexed="81"/>
            <rFont val="Tahoma"/>
            <family val="2"/>
          </rPr>
          <t xml:space="preserve">
Anzahl der verwertbaren Kommunen (Daten) aus der Umfrage des TRH + Ihr Wert</t>
        </r>
      </text>
    </comment>
    <comment ref="V61" authorId="0">
      <text>
        <r>
          <rPr>
            <b/>
            <sz val="9"/>
            <color indexed="81"/>
            <rFont val="Tahoma"/>
            <family val="2"/>
          </rPr>
          <t>ThEGA:</t>
        </r>
        <r>
          <rPr>
            <sz val="9"/>
            <color indexed="81"/>
            <rFont val="Tahoma"/>
            <family val="2"/>
          </rPr>
          <t xml:space="preserve">
Anzahl der verwertbaren Kommunen (Daten) aus der Umfrage des TRH + Ihr Wert</t>
        </r>
      </text>
    </comment>
    <comment ref="J86" authorId="0">
      <text>
        <r>
          <rPr>
            <b/>
            <sz val="9"/>
            <color indexed="81"/>
            <rFont val="Tahoma"/>
            <family val="2"/>
          </rPr>
          <t>ThEGA:</t>
        </r>
        <r>
          <rPr>
            <sz val="9"/>
            <color indexed="81"/>
            <rFont val="Tahoma"/>
            <family val="2"/>
          </rPr>
          <t xml:space="preserve">
Anzahl der verwertbaren Kommunen (Daten) aus der Umfrage des TRH + Ihr Wert</t>
        </r>
      </text>
    </comment>
    <comment ref="V86" authorId="0">
      <text>
        <r>
          <rPr>
            <b/>
            <sz val="9"/>
            <color indexed="81"/>
            <rFont val="Tahoma"/>
            <family val="2"/>
          </rPr>
          <t>ThEGA:</t>
        </r>
        <r>
          <rPr>
            <sz val="9"/>
            <color indexed="81"/>
            <rFont val="Tahoma"/>
            <family val="2"/>
          </rPr>
          <t xml:space="preserve">
Anzahl der verwertbaren Kommunen (Daten) aus der Umfrage des TRH + Ihr Wert</t>
        </r>
      </text>
    </comment>
    <comment ref="J111" authorId="0">
      <text>
        <r>
          <rPr>
            <b/>
            <sz val="9"/>
            <color indexed="81"/>
            <rFont val="Tahoma"/>
            <family val="2"/>
          </rPr>
          <t>ThEGA:</t>
        </r>
        <r>
          <rPr>
            <sz val="9"/>
            <color indexed="81"/>
            <rFont val="Tahoma"/>
            <family val="2"/>
          </rPr>
          <t xml:space="preserve">
Anzahl der verwertbaren Kommunen (Daten) aus der Umfrage des TRH + Ihr Wert</t>
        </r>
      </text>
    </comment>
    <comment ref="V111" authorId="0">
      <text>
        <r>
          <rPr>
            <b/>
            <sz val="9"/>
            <color indexed="81"/>
            <rFont val="Tahoma"/>
            <family val="2"/>
          </rPr>
          <t>ThEGA:</t>
        </r>
        <r>
          <rPr>
            <sz val="9"/>
            <color indexed="81"/>
            <rFont val="Tahoma"/>
            <family val="2"/>
          </rPr>
          <t xml:space="preserve">
Anzahl der verwertbaren Kommunen (Daten) aus der Umfrage des TRH + Ihr Wert</t>
        </r>
      </text>
    </comment>
  </commentList>
</comments>
</file>

<file path=xl/comments3.xml><?xml version="1.0" encoding="utf-8"?>
<comments xmlns="http://schemas.openxmlformats.org/spreadsheetml/2006/main">
  <authors>
    <author>Autor</author>
  </authors>
  <commentList>
    <comment ref="P58" authorId="0">
      <text>
        <r>
          <rPr>
            <b/>
            <sz val="8"/>
            <color indexed="81"/>
            <rFont val="Segoe UI"/>
            <family val="2"/>
          </rPr>
          <t>Autor:</t>
        </r>
        <r>
          <rPr>
            <sz val="8"/>
            <color indexed="81"/>
            <rFont val="Segoe UI"/>
            <charset val="1"/>
          </rPr>
          <t xml:space="preserve">
aus TLS</t>
        </r>
      </text>
    </comment>
    <comment ref="P67" authorId="0">
      <text>
        <r>
          <rPr>
            <b/>
            <sz val="8"/>
            <color indexed="81"/>
            <rFont val="Segoe UI"/>
            <family val="2"/>
          </rPr>
          <t>Autor:</t>
        </r>
        <r>
          <rPr>
            <sz val="8"/>
            <color indexed="81"/>
            <rFont val="Segoe UI"/>
            <charset val="1"/>
          </rPr>
          <t xml:space="preserve">
aus TLS
</t>
        </r>
      </text>
    </comment>
    <comment ref="BT264" authorId="0">
      <text>
        <r>
          <rPr>
            <b/>
            <sz val="8"/>
            <color indexed="81"/>
            <rFont val="Segoe UI"/>
            <family val="2"/>
          </rPr>
          <t>Autor:</t>
        </r>
        <r>
          <rPr>
            <sz val="8"/>
            <color indexed="81"/>
            <rFont val="Segoe UI"/>
            <charset val="1"/>
          </rPr>
          <t xml:space="preserve">
ursprüngliche Angabe: 13.001.333€ resultiert aus Überleitung in Kommunalservice Jena
Wert von 2012 eingetragen - realistischer 
</t>
        </r>
      </text>
    </comment>
  </commentList>
</comments>
</file>

<file path=xl/sharedStrings.xml><?xml version="1.0" encoding="utf-8"?>
<sst xmlns="http://schemas.openxmlformats.org/spreadsheetml/2006/main" count="10935" uniqueCount="2096">
  <si>
    <t>Von</t>
  </si>
  <si>
    <t>Körperschaft</t>
  </si>
  <si>
    <t>Telefonnummer</t>
  </si>
  <si>
    <t>Faxnummer</t>
  </si>
  <si>
    <t>E-Mail-Adresse</t>
  </si>
  <si>
    <t>Name des 
Ansprechpartners</t>
  </si>
  <si>
    <t>Telefonnummer des 
Ansprechpartners</t>
  </si>
  <si>
    <t>E_Mail des 
Ansprechpartners</t>
  </si>
  <si>
    <t>nicht zufrieden 
weil</t>
  </si>
  <si>
    <t>Zufriedenheit mit 
Straßenbeleuchtung</t>
  </si>
  <si>
    <t>Frage 
2.2.1</t>
  </si>
  <si>
    <t>Frage 
2.2.2</t>
  </si>
  <si>
    <t>Frage 
2.2.3</t>
  </si>
  <si>
    <t>Frage 
2.2.4</t>
  </si>
  <si>
    <t>Frage 
2.2.5</t>
  </si>
  <si>
    <t>Frage 
2.2.6</t>
  </si>
  <si>
    <t>Frage 
2.2.8</t>
  </si>
  <si>
    <t>Frage 
2.2.9 HS</t>
  </si>
  <si>
    <t>Frage 
2.2.9. HS andere</t>
  </si>
  <si>
    <t>Frage 
2.2.9 NS</t>
  </si>
  <si>
    <t>Frage 
2.2.9 NS andere</t>
  </si>
  <si>
    <t>Frage 
2.2.9 WS</t>
  </si>
  <si>
    <t>Frage 
2.2.9 WS andere</t>
  </si>
  <si>
    <t>Frage 
3.1</t>
  </si>
  <si>
    <t>Frage 
3.1 teilweise - Nennung</t>
  </si>
  <si>
    <t>Frage 
3.2 Regiebetrieb</t>
  </si>
  <si>
    <t>Frage 
3.2 Eigenbetrieb</t>
  </si>
  <si>
    <t>Frage 
3.2 Eigengesellschaft</t>
  </si>
  <si>
    <t>Frage 
3.2 Beteiligungsgesellschaft</t>
  </si>
  <si>
    <t>Frage 
3.2 Andere</t>
  </si>
  <si>
    <t>Frage 
3.2 Andere - Nennung</t>
  </si>
  <si>
    <t>Frage 
3.3</t>
  </si>
  <si>
    <t>Frage 
3.3 sonstige</t>
  </si>
  <si>
    <t>Frage 
3.4 Stromverbrach 2009</t>
  </si>
  <si>
    <t>Frage 
3.4 Stromverbrach 2010</t>
  </si>
  <si>
    <t>Frage 3.4 Stromverbrach 2011</t>
  </si>
  <si>
    <t>Frage 
3.4 Stromverbrach 2012</t>
  </si>
  <si>
    <t>Frage 
3.4 Stromverbrach 2013</t>
  </si>
  <si>
    <t>Frage 
3.4 Instandhaltung/Wartung 2009</t>
  </si>
  <si>
    <t>Frage 
3.4 Instandhaltung/Wartung 2010</t>
  </si>
  <si>
    <t>Frage 
3.4 Instandhaltung/Wartung 2011</t>
  </si>
  <si>
    <t>Frage 
3.4 Instandhaltung/Wartung 2012</t>
  </si>
  <si>
    <t>Frage 
3.4 Instandhaltung/Wartung 2013</t>
  </si>
  <si>
    <t>Frage 
3.4 Investitionen 2009</t>
  </si>
  <si>
    <t>Frage 
3.4 Investitionen 2010</t>
  </si>
  <si>
    <t>Frage 
3.4 Investitionen 2011</t>
  </si>
  <si>
    <t>Frage 
3.4 Investitionen 2012</t>
  </si>
  <si>
    <t>Frage 
3.4 Investitionen 2013</t>
  </si>
  <si>
    <t>Frage
3.4 Modernisierung 2009</t>
  </si>
  <si>
    <t>Frage
3.4 Modernisierung 2010</t>
  </si>
  <si>
    <t>Frage
3.4 Modernisierung 2011</t>
  </si>
  <si>
    <t>Frage
3.4 Modernisierung 2012</t>
  </si>
  <si>
    <t>Frage
3.4 Modernisierung 2013</t>
  </si>
  <si>
    <t>Frage
3.4 Personallkosten 2009</t>
  </si>
  <si>
    <t>Frage
3.4 Personallkosten 2010</t>
  </si>
  <si>
    <t>Frage
3.4 Personallkosten 2011</t>
  </si>
  <si>
    <t>Frage
3.4 Personallkosten 2012</t>
  </si>
  <si>
    <t>Frage
3.4 Personallkosten 2013</t>
  </si>
  <si>
    <t>Frage 
4.1</t>
  </si>
  <si>
    <t>Frage 
4.2</t>
  </si>
  <si>
    <t>Frage 
4.3</t>
  </si>
  <si>
    <t>Frage 
4.3 Sonstige</t>
  </si>
  <si>
    <t>Frage 
4.4</t>
  </si>
  <si>
    <t>Frage 
4.5</t>
  </si>
  <si>
    <t>Frage 
4.5 Welche</t>
  </si>
  <si>
    <t>Frage 
4.6</t>
  </si>
  <si>
    <t>Frage 
4.6 Welche</t>
  </si>
  <si>
    <t>Frage 
4.7 Energieversorger/Netzbetreiber</t>
  </si>
  <si>
    <t>Frage 
4.7 Ingenieurbuero/Fachplaner</t>
  </si>
  <si>
    <t>Frage 
4.7 Bundes/Landeseinrichtung</t>
  </si>
  <si>
    <t>Frage 
4.7 Sonstige</t>
  </si>
  <si>
    <t>Frage  
4.7 Sonstige-Nennung</t>
  </si>
  <si>
    <t>Frage 
5.1 Neuorganisation</t>
  </si>
  <si>
    <t>Frage 
5.1 Modernisierung</t>
  </si>
  <si>
    <t>Frage 
5.1 Effizienzsteigerung</t>
  </si>
  <si>
    <t>Frage 
5.1 Kostenreduzierung</t>
  </si>
  <si>
    <t>Frage 
5.1 Verschönerung Stadtbild</t>
  </si>
  <si>
    <t>Frage 
5.1 Einhaltung Verkehrssicherheitspflicht</t>
  </si>
  <si>
    <t>Frage 
5.1 Erhöhung Sicherheitsbedürfnis</t>
  </si>
  <si>
    <t>Frage 
5.1 Sonstige</t>
  </si>
  <si>
    <t>Frage 
5.1 Sonstige - Nennung</t>
  </si>
  <si>
    <t>Frage 
5.2 Fehlende Haushaltsmittel</t>
  </si>
  <si>
    <t>Frage 
5.2 Kreditaufnahme nicht möglich</t>
  </si>
  <si>
    <t>Frage 
5.2 Komplexität der Aufgabe</t>
  </si>
  <si>
    <t>Frage 
5.2 fehlende zeitliche Kapazitäten</t>
  </si>
  <si>
    <t>Frage 
5.2 fehlendes Fachpersonal</t>
  </si>
  <si>
    <t>Frage 
5.2 Sonstiges</t>
  </si>
  <si>
    <t>Frage 
5.2 Sonstige - Nennung</t>
  </si>
  <si>
    <t>Frage 
6 Sonstige Anmerkungen</t>
  </si>
  <si>
    <t>Fragebogen_kommunale Strassenbeleuchtung_Belrieth.pdf</t>
  </si>
  <si>
    <t>Sonja Kammler</t>
  </si>
  <si>
    <t>Allendorf</t>
  </si>
  <si>
    <t>036730/22386</t>
  </si>
  <si>
    <t>-</t>
  </si>
  <si>
    <t>woertel1@freenet.de</t>
  </si>
  <si>
    <t>VG "Mittleres Schwarzatal", Frau Scherf</t>
  </si>
  <si>
    <t>036730/34312</t>
  </si>
  <si>
    <t>bauamt@mittleres-schwarzatal.de</t>
  </si>
  <si>
    <t>ja</t>
  </si>
  <si>
    <t>unbekannt</t>
  </si>
  <si>
    <t>nein</t>
  </si>
  <si>
    <t>TEN - Thüringer Energienetze</t>
  </si>
  <si>
    <t>nach Aufwand</t>
  </si>
  <si>
    <t>nur bei Ausfall</t>
  </si>
  <si>
    <t>zeitweise Nachabschaltung einzelner Straßenzüge</t>
  </si>
  <si>
    <t>Eigenmittel</t>
  </si>
  <si>
    <t>Dorferneuerung</t>
  </si>
  <si>
    <t>Der Fragebogen konnte nicht in allen Punkten beantwortet werden, da uns nicht alle Daten hierzu vorliegen._x000D__x000D_Für Rückfragen stehen wir jederzeit gern zur Verfügung.</t>
  </si>
  <si>
    <t>Fragebogen_kommunale Strassenbeleuchtung_Allendorf.pdf</t>
  </si>
  <si>
    <t>anonymer Benutzer</t>
  </si>
  <si>
    <t>Altenberga</t>
  </si>
  <si>
    <t>Kahla</t>
  </si>
  <si>
    <t>036424-59190</t>
  </si>
  <si>
    <t>036424-59150</t>
  </si>
  <si>
    <t>bauamt@vg-suedliches-saaletal.de</t>
  </si>
  <si>
    <t>Hr. Kobs</t>
  </si>
  <si>
    <t>036424-59163</t>
  </si>
  <si>
    <t>kommunales Eigentum</t>
  </si>
  <si>
    <t>Straßenzugweise</t>
  </si>
  <si>
    <t>GRW-Förderung, Förderung städtebaulicher Maßnahmen</t>
  </si>
  <si>
    <t>Fragebogen_kommunale Strassenbeleuchtung_Altenberga.pdf</t>
  </si>
  <si>
    <t xml:space="preserve">Verwaltungsgemeinschaft "Feldstein" Themar </t>
  </si>
  <si>
    <t>Altenfeld</t>
  </si>
  <si>
    <t>036781/42318</t>
  </si>
  <si>
    <t>036781/48114</t>
  </si>
  <si>
    <t>vg-grossbreitenbach@t-online.de</t>
  </si>
  <si>
    <t>Frau Hoffmann</t>
  </si>
  <si>
    <t>036781/48140</t>
  </si>
  <si>
    <t>k.hoffmann@vg-grossbreitenbach.de</t>
  </si>
  <si>
    <t>Ausgaben (Stromverbrauch)</t>
  </si>
  <si>
    <t>Sonstige</t>
  </si>
  <si>
    <t>bei einer noch zu erreichtetenden Beleuchtung wird LED eingesetzt</t>
  </si>
  <si>
    <t>Fördermittel Klimaschutzprojekte durch BMU</t>
  </si>
  <si>
    <t>Fragebogen_kommunale Strassenbeleuchtung_Altenfeld.pdf</t>
  </si>
  <si>
    <t>Amt Wachsenburg</t>
  </si>
  <si>
    <t>03629/911202</t>
  </si>
  <si>
    <t>03628/911211</t>
  </si>
  <si>
    <t>info@amt-wachsenburg.de</t>
  </si>
  <si>
    <t>Herr Milinski</t>
  </si>
  <si>
    <t>03628/911222</t>
  </si>
  <si>
    <t>klaus.milinski@amt-wachsenburg.de</t>
  </si>
  <si>
    <t>teilweise</t>
  </si>
  <si>
    <t>Gemeinde ohne Betrieb</t>
  </si>
  <si>
    <t>nach Investionsplan</t>
  </si>
  <si>
    <t xml:space="preserve">keine </t>
  </si>
  <si>
    <t>Fragebogen_kommunale Strassenbeleuchtung_Angelroda.pdf</t>
  </si>
  <si>
    <t>Birgit Greifendorf</t>
  </si>
  <si>
    <t>Angelroda</t>
  </si>
  <si>
    <t>03677/79430</t>
  </si>
  <si>
    <t>03677/794343</t>
  </si>
  <si>
    <t>VG@geratal.de</t>
  </si>
  <si>
    <t>U. Heyder</t>
  </si>
  <si>
    <t>03677/794347</t>
  </si>
  <si>
    <t>u.heyder@geratal.de</t>
  </si>
  <si>
    <t>keine</t>
  </si>
  <si>
    <t>im Rahmen der Dorferneuerung ausgeführt</t>
  </si>
  <si>
    <t>Fragebogen_kommunale Strassenbeleuchtung_Aschenhausen.pdf</t>
  </si>
  <si>
    <t>Apolda</t>
  </si>
  <si>
    <t>03644-650600</t>
  </si>
  <si>
    <t>03644-650504</t>
  </si>
  <si>
    <t>fb3.bau@apolda.de</t>
  </si>
  <si>
    <t>Herr Weidich</t>
  </si>
  <si>
    <t>03644-650258</t>
  </si>
  <si>
    <t>zunehmende Überalterung der Beleuchtungsinfrastruktur</t>
  </si>
  <si>
    <t>Außerbetriebnahme diverser Leuchten</t>
  </si>
  <si>
    <t>KfW Unterstützung</t>
  </si>
  <si>
    <t>Städtebauförderung, Dorferneuerungsprogramm der EU</t>
  </si>
  <si>
    <t>Fragebogen_kommunale Strassenbeleuchtung_Auengrund.pdf</t>
  </si>
  <si>
    <t>Frank Ritter</t>
  </si>
  <si>
    <t>Arnstadt</t>
  </si>
  <si>
    <t>03628/ 7456</t>
  </si>
  <si>
    <t>03628/745 800</t>
  </si>
  <si>
    <t>rathaus@arnstadt.de</t>
  </si>
  <si>
    <t>Edda Maier</t>
  </si>
  <si>
    <t>03628/ 745 793</t>
  </si>
  <si>
    <t>edda.maier@stadtverwaltung.arnstadt.de</t>
  </si>
  <si>
    <t>alte defekte Anlagen  mit hohem Stromverbrauch</t>
  </si>
  <si>
    <t>Betreibervertrag</t>
  </si>
  <si>
    <t>BMU, KfW, Städtebauförderung</t>
  </si>
  <si>
    <t>Städtebauförderung</t>
  </si>
  <si>
    <t>Fragebogen_kommunale Strassenbeleuchtung_Bachfeld.pdf</t>
  </si>
  <si>
    <t>Daniela Schuchert</t>
  </si>
  <si>
    <t>Artern</t>
  </si>
  <si>
    <t>03466/32550</t>
  </si>
  <si>
    <t>03466/325550</t>
  </si>
  <si>
    <t>info@artern.de</t>
  </si>
  <si>
    <t>Frau Große</t>
  </si>
  <si>
    <t>03466/325522</t>
  </si>
  <si>
    <t>bauamt@artern.de</t>
  </si>
  <si>
    <t>viele Anlagen sind veraltet und stark verschlissen</t>
  </si>
  <si>
    <t>Wartungsvertrag mit Elektrounternehmen</t>
  </si>
  <si>
    <t>Dimmen einzelner Straßenzüge</t>
  </si>
  <si>
    <t>TAB, Energieversorger, Städtebauförderung, KSB</t>
  </si>
  <si>
    <t>Städtebauförderung, KSB</t>
  </si>
  <si>
    <t>Bis 2010 hat der Energieversorger enviaM die Straßenbeleuchtungsanlagen in Artern betrieben. Seit 2011 betreibt die Stadt Artern die Anlagen selbst. Wartungs- und Reparaturarbeiten wurden ausgeschrieben und an ein Elektrounternehmen vergeben. Zur Stromeinsparung wurden in 2013  Dimmanlagen in die Beleuchtungsanlagen eingebaut, in denen es technisch möglich war (ca. 50 % der Beleuchtungsanlagen)._x000D_Der Strompreis beträgt im Tagtarif 28,312 Cent/kWh und im Nachttarif 18,245 Cent/kWh._x000D_Ein Wechsel des Stromanbieters wurde umfassend geprüft. Neben der erforderlichen europaweiten Ausschreibung nach VOL sind die vielen Schaltstellen auch mit Nachttarifen (allein bei der Straßenbeleuchtung 32 Anlagen) ohne Großverbraucher wie Krankenhäuser, Schwimmhallen u.ä. für Stromanbieter absolut uninteressant._x000D_Die Betreuung der Straßenbeleuchtung erfolgt "nebenbei" durch das Bauamt, die Personalkosten werden nicht gesondert erfasst._x000D_Die Stadt Artern befindet sich seit 1998 in der Haushaltskonsolidierung. Fördermittel bedingen immer einen Eigenanteil, Kredite (auch Förderkredite) dürfen nicht aufgenommen werden._x000D_Die Erneuerung von Straßenbeleuchtungsanlagen erfolgt hauptsächlich im Zusammenhang mit zwingend notwendigen Straßenbaumaßnahmen.</t>
  </si>
  <si>
    <t>Fragebogen_kommunale Strassenbeleuchtung_bad-kloster lausnitz.pdf</t>
  </si>
  <si>
    <t>Aschenhausen</t>
  </si>
  <si>
    <t>036946/2160</t>
  </si>
  <si>
    <t>036946/21619</t>
  </si>
  <si>
    <t>vghoherhoen@t-online.de</t>
  </si>
  <si>
    <t>Frau Roth/Frau Marschall</t>
  </si>
  <si>
    <t>036946/21621 oder 21627</t>
  </si>
  <si>
    <t>Eigentum der Gemeinde</t>
  </si>
  <si>
    <t>KfW</t>
  </si>
  <si>
    <t>Fragebogen_kommunale Strassenbeleuchtung_Bechstedtstraß.pdf</t>
  </si>
  <si>
    <t>Sylvia Otto</t>
  </si>
  <si>
    <t>Auengrund</t>
  </si>
  <si>
    <t>03686/39120</t>
  </si>
  <si>
    <t>03686/391223</t>
  </si>
  <si>
    <t>buergermeisterbuero@gv-auengrund.de</t>
  </si>
  <si>
    <t>Frau Meisch</t>
  </si>
  <si>
    <t>03686/391216</t>
  </si>
  <si>
    <t>bauamt@gv-auengrund.de</t>
  </si>
  <si>
    <t>zu hohe Strom-, Instandhaltungs- u. Wartungskosten</t>
  </si>
  <si>
    <t>BMU-Förderung, KfW</t>
  </si>
  <si>
    <t>Fragebogen_kommunale Strassenbeleuchtung_Beinerstadt.pdf</t>
  </si>
  <si>
    <t>Herr Wallstein</t>
  </si>
  <si>
    <t>Bachfeld</t>
  </si>
  <si>
    <t>036766/291-0</t>
  </si>
  <si>
    <t>036766/291-26</t>
  </si>
  <si>
    <t>info@schalkau.de</t>
  </si>
  <si>
    <t>Herr Schindhelm</t>
  </si>
  <si>
    <t>036766/291-14</t>
  </si>
  <si>
    <t>peter.schindhelm@schalkau.de</t>
  </si>
  <si>
    <t>Umstellung auf LED-Leuchten finanziell nicht durchführbar</t>
  </si>
  <si>
    <t>KFW-Förderprogramme</t>
  </si>
  <si>
    <t>_x000D_Ein grundhafter Ausbau der Bundesstraße B 89 Ortslage Bachfeld konnte bis dato wegen anderer_x000D_Medienträger nicht erreicht werden._x000D_Die Kommunalstraßen wurden hauptsächlich Mitte der 90-iger Jahre saniert und dabei die Beleuchtungsanlagen neu eingerichtet._x000D_Die letzte Investitionsmaßnahme fand dabei im Jahr 2007 statt.</t>
  </si>
  <si>
    <t>Fragebogen_kommunale Strassenbeleuchtung_Apolda.pdf</t>
  </si>
  <si>
    <t>Bad Berka</t>
  </si>
  <si>
    <t>036458/55138</t>
  </si>
  <si>
    <t>036458/55155</t>
  </si>
  <si>
    <t>Bauamt@bad-berka.de</t>
  </si>
  <si>
    <t>Herr Höfner</t>
  </si>
  <si>
    <t>036458/55117</t>
  </si>
  <si>
    <t>Verbrauch zu hoch / oft auch Schäden</t>
  </si>
  <si>
    <t>nach möglichen Einsparungen</t>
  </si>
  <si>
    <t>Städebauförderung, Wohnumfeldgestaltung, Dorferneuerung</t>
  </si>
  <si>
    <t>Lieferanten, Hersteller</t>
  </si>
  <si>
    <t>Fragebogen_kommunale Strassenbeleuchtung_Arnstadt.pdf</t>
  </si>
  <si>
    <t>Bad Frankenhausen</t>
  </si>
  <si>
    <t>034671 7200</t>
  </si>
  <si>
    <t>034671 62063</t>
  </si>
  <si>
    <t>info@bad-frankenhausen.de</t>
  </si>
  <si>
    <t>034671 62343</t>
  </si>
  <si>
    <t>stadtwerke@bad-frankenhausen.de</t>
  </si>
  <si>
    <t>zu geringer Anteil an LED</t>
  </si>
  <si>
    <t>Leistungsreduzierung</t>
  </si>
  <si>
    <t>Fragebogen_kommunale Strassenbeleuchtung_Bad Berka.pdf</t>
  </si>
  <si>
    <t>Kerstin Hoffmann</t>
  </si>
  <si>
    <t>Bad Klosterlausnitz</t>
  </si>
  <si>
    <t>036601 571-0</t>
  </si>
  <si>
    <t>036601 571-22</t>
  </si>
  <si>
    <t>bauamt@bad-klosterlausnitz.de</t>
  </si>
  <si>
    <t>Herr Eberhard Müller</t>
  </si>
  <si>
    <t>036601 57117</t>
  </si>
  <si>
    <t>siehe  Punkt 6.</t>
  </si>
  <si>
    <t>siehe Punkt 6.</t>
  </si>
  <si>
    <t>Richtlinie zur Förderung von Klimaschutzprojekten</t>
  </si>
  <si>
    <t>Leuchtenhersteller</t>
  </si>
  <si>
    <t>zu 4.3 -  bei Neubau LED - Umstellung Quecksilberdampflampen auf Natriumdampflampen im Bestand_x000D_                in begründeten Einzelfällen NAV_x000D__x000D_zu 4.5 - Richtlinie zur Förderung von Klimaschutzprojekten in sozialen , kulturellen u. öffentlichen _x000D_               Einrichtungen  im Rahmen der Klimaschutzinitiative_x000D_             - Richtlinie des Freistaates Thüringen zur Förderung von Energieeffizienzmaßnahmen  in KMU_x000D_             - Förderung der integrierten ländlichen Entwicklung _x000D_             - KFW-Programme</t>
  </si>
  <si>
    <t>Fragebogen_kommunale Strassenbeleuchtung_Bad Frankenhausen.pdf</t>
  </si>
  <si>
    <t>Ullrich Heyder</t>
  </si>
  <si>
    <t>Bad Liebenstein</t>
  </si>
  <si>
    <t>036961-361-0</t>
  </si>
  <si>
    <t>036961-361-20</t>
  </si>
  <si>
    <t>rathaus@bad-liebenstein.de</t>
  </si>
  <si>
    <t>Frau Schuchert</t>
  </si>
  <si>
    <t>036961-361-25</t>
  </si>
  <si>
    <t>Zustand der Beleuchtungsanalgen</t>
  </si>
  <si>
    <t>Städtebauförderung, GVFG</t>
  </si>
  <si>
    <t>Führen eines Bestandskataster</t>
  </si>
  <si>
    <t>Die Personalkosten für die Betreuung der Straßenbeleuchtung werden später übermittelt.</t>
  </si>
  <si>
    <t>Fragebogen_kommunale Strassenbeleuchtung_Bad Liebenstein.pdf</t>
  </si>
  <si>
    <t>Verwaltungsgemeinschaft "Hohe Rhön"</t>
  </si>
  <si>
    <t>Bad Lobenstein</t>
  </si>
  <si>
    <t>036651-770</t>
  </si>
  <si>
    <t>036651-77100</t>
  </si>
  <si>
    <t>info@bad-lobenstein.de</t>
  </si>
  <si>
    <t>Herr Fritsche, Bauamtsleiter</t>
  </si>
  <si>
    <t>036651-77140</t>
  </si>
  <si>
    <t>ltr. bauamt@bad-lobenstein.de</t>
  </si>
  <si>
    <t>zu hoher Stromverbrauch</t>
  </si>
  <si>
    <t>Kommune</t>
  </si>
  <si>
    <t>Fragebogen_kommunale Strassenbeleuchtung_Artern.pdf</t>
  </si>
  <si>
    <t>Kerstin Meisch</t>
  </si>
  <si>
    <t>Bad Salzungen</t>
  </si>
  <si>
    <t>03695/671-0</t>
  </si>
  <si>
    <t>03695/671560</t>
  </si>
  <si>
    <t>stadtverwaltung@badsalzungen.de</t>
  </si>
  <si>
    <t>03695/671-168</t>
  </si>
  <si>
    <t>tiefbau@badsalzungen.de</t>
  </si>
  <si>
    <t>Städtebauförderung, Dorferneuerung</t>
  </si>
  <si>
    <t>Pkt. 2.2.3 - Anschlussleistung der Leuchtpunkte zu Grunde gelegt _x000D_Pkt. 2.2.4 - HT 203.936 kWh / NT 521.722 kWh (22:00 Uhr bis 6:00 Uhr)_x000D_Pkt. 2.2.5 - HT 23,86 Cent/kWh und NT 12,82 Cent/kWh_x000D_Pkt. 2.2.8 - geschätzt_x000D_Pkt. 3.4 - keine direkten Personalkosten, da Wartungsvertrag mit externer Elektrofirma. Instandhaltung, Modernisierung von vorhandenen Leuchten und Wartung ist eine Kostenstelle._x000D_Investitionen in die Erneuerung von Straßenbeleuchtungsanlagen zu 80% nur in Rahmen von Straßenneubaumaßnahmen,daher nur ca. Angaben möglich.</t>
  </si>
  <si>
    <t>Fragebogen_kommunale Strassenbeleuchtung_Bad Lobenstein.pdf</t>
  </si>
  <si>
    <t>Ines Bätz</t>
  </si>
  <si>
    <t>Ballstädt</t>
  </si>
  <si>
    <t>036255-84311</t>
  </si>
  <si>
    <t>036255-80486</t>
  </si>
  <si>
    <t>info@vg-mittleres-nessetal.de</t>
  </si>
  <si>
    <t>Petra Kachel</t>
  </si>
  <si>
    <t>036255-84325</t>
  </si>
  <si>
    <t>BA-Kachel@vg-mittleres-nessetal.de</t>
  </si>
  <si>
    <t>Fragebogen_kommunale Strassenbeleuchtung_Bad Salzungen.pdf</t>
  </si>
  <si>
    <t>Gemeinde Bad Klosterlausnitz</t>
  </si>
  <si>
    <t>Bechstadtstraß</t>
  </si>
  <si>
    <t>03643/825241</t>
  </si>
  <si>
    <t>lothar32@web.de</t>
  </si>
  <si>
    <t>Herr Klein</t>
  </si>
  <si>
    <t>03643/831142</t>
  </si>
  <si>
    <t>klein@vg-grammetal.de</t>
  </si>
  <si>
    <t>nach Modernisierungsplan</t>
  </si>
  <si>
    <t>Schrittweise Umstellung auf LED</t>
  </si>
  <si>
    <t>LED Programm Berlin</t>
  </si>
  <si>
    <t>In 2014 erfolgt die komplette Umrüstung auf LED.</t>
  </si>
  <si>
    <t>Fragebogen_kommunale Strassenbeleuchtung_Ballstädt.pdf</t>
  </si>
  <si>
    <t xml:space="preserve">Beinerstadt </t>
  </si>
  <si>
    <t>036873/29128</t>
  </si>
  <si>
    <t>036873/29135</t>
  </si>
  <si>
    <t>w.o. bauamt@vg-feldstein.de</t>
  </si>
  <si>
    <t xml:space="preserve">Herr Köhler Leiter Bau- u. Liegenschaftsamt </t>
  </si>
  <si>
    <t>bauamt@vg-feldstein.de</t>
  </si>
  <si>
    <t xml:space="preserve">Kommune </t>
  </si>
  <si>
    <t xml:space="preserve">Dimmen einz. Straßenzüge u. Nachtabschaltung der gesamten Straßenbeleuchtung </t>
  </si>
  <si>
    <t>Klimaschutzprojekte in sozialen, kulturellen u. öffentlichen Einrichtungen BMU</t>
  </si>
  <si>
    <t xml:space="preserve">Die Gemeinden sind interessiert, die Straßenbeleuchtung im Rahmen ihrer finanziellen Leistungsfähigkeit_x000D_schrittweise mit energieeffizienter Technologie zu erneuern. Leider gibt es auf diesem Gebiet nur unzurei-_x000D_chende Fördermöglichkeiten. Nach dem Förderprogramm des BMU "Richtlinie zur Förderung von Klima-_x000D_schutzprojekten in sozialen, kulturellen u. öffentlichen Einrichtungen im Rahmen der Klimaschutzinitiative"_x000D_(Kommunalrichtlinie) vom 23.11.2011 müssen die förderfähigen Ausgaben eines Vorhabens mindestens eine Zuwendung von 10.000,- € ergeben. (Bagatellgrenze) bei einer Förderquote von früher 40%, ab 01.01.2012 25%. Das heißt, die förderfähigen Kosten müssen mindestens 40.000,- € betragen. Wobei hier nur die Kosten der Leuchten für Material und Montage anerkannt werden. Nicht förderfähig sind die Kosten für Maste, Erdkabel, Tiefbauarbeiten etc. _x000D_Für kleinere Gemeinden sind solche Fördermodalitäten völlig unrealistisch. Ohne eine ausreichende _x000D_Förderung sind die Gemeinden aufgrund fehlender Haushaltsmittel in der Regel nicht in der Lage in sparsame  und umweltverträgliche Straßenbeleuchtungstechnik zu investieren. Vielleicht kann das Ergebnis dieser Querschnittsprüfung dazu dienen, neue Impulse für praxisbezogene und anwenderfreundliche Förderprogramme auf dem Gebiet der Straßenbeleuchtung zu schaffen. </t>
  </si>
  <si>
    <t>Fragebogen_kommunale Strassenbeleuchtung_Crispendorf.pdf</t>
  </si>
  <si>
    <t>Wolfgang Poßner</t>
  </si>
  <si>
    <t>Belrieth</t>
  </si>
  <si>
    <t>036949/28622</t>
  </si>
  <si>
    <t>036949/28629</t>
  </si>
  <si>
    <t>info@vg-ds.de</t>
  </si>
  <si>
    <t>Frau Sonja Kammler</t>
  </si>
  <si>
    <t>s.kammler@vg-ds.de</t>
  </si>
  <si>
    <t>Kommune - kameral geführter Haushalt</t>
  </si>
  <si>
    <t>Kredit</t>
  </si>
  <si>
    <t>Dorferneuerung im Amt für Landentwicklung und Flurneuordnung und Städtebauförderung</t>
  </si>
  <si>
    <t>Belrieth war sowohl in der Dorferneuerung als auch in der Städtebauförderung  mit Straßenbau/Beleuchtung</t>
  </si>
  <si>
    <t>_x000D_Den Punkt 2.2.5 können wir nicht genau ausfüllen: HAT 27,80 ct/kwh, NR 14,66 ct/kwh sowie 120,70 €/Jahr Grundgebühr._x000D_Bei allen Punkten mit 0 lagen uns keine Angaben vor!</t>
  </si>
  <si>
    <t>Fragebogen_kommunale Strassenbeleuchtung_Berka vor dem Hainich.pdf</t>
  </si>
  <si>
    <t>Berka vor dem Hainich</t>
  </si>
  <si>
    <t>036926/94741</t>
  </si>
  <si>
    <t>036926/82380</t>
  </si>
  <si>
    <t>m.warzecha@vg-mihla.de</t>
  </si>
  <si>
    <t>Christoph Cron</t>
  </si>
  <si>
    <t>036926/94732</t>
  </si>
  <si>
    <t>c.cron@vg-mihla.de</t>
  </si>
  <si>
    <t>zu den Punkten 2. bis 5. sind derzeit leider keine Angaben möglich._x000D__x000D_Berka v. d. Hainich_x000D_18.09.2014_x000D__x000D_C. Cron_x000D_Sachbearbeiter Bauabteilung</t>
  </si>
  <si>
    <t>Fragebogen_kommunale Strassenbeleuchtung_Bernterode.pdf</t>
  </si>
  <si>
    <t>Silvio Schneider</t>
  </si>
  <si>
    <t>Berka/Werra</t>
  </si>
  <si>
    <t>036922 330</t>
  </si>
  <si>
    <t>036922 33210</t>
  </si>
  <si>
    <t>info@berkawerra.de</t>
  </si>
  <si>
    <t>Frau Schwan</t>
  </si>
  <si>
    <t>036922 33142</t>
  </si>
  <si>
    <t>m.schwan@vg-berka.de</t>
  </si>
  <si>
    <t>zu hohe Kosten</t>
  </si>
  <si>
    <t>Bundeszuwendung über Projektträger Jülich</t>
  </si>
  <si>
    <t>Fragebogen_kommunale Strassenbeleuchtung_Bibra.pdf</t>
  </si>
  <si>
    <t>Bernterode</t>
  </si>
  <si>
    <t>0170 4322868</t>
  </si>
  <si>
    <t>familie_dreiling@gmx.de</t>
  </si>
  <si>
    <t>Georg Dreiling</t>
  </si>
  <si>
    <t>vollständige Nachabschaltung einzelner Straßenzüge</t>
  </si>
  <si>
    <t>Fragebogen_kommunale Strassenbeleuchtung_Blankenburg.pdf</t>
  </si>
  <si>
    <t>Bibra</t>
  </si>
  <si>
    <t>Herr Kobs</t>
  </si>
  <si>
    <t>Fragebogen_kommunale Strassenbeleuchtung_Blankenstein.pdf</t>
  </si>
  <si>
    <t>Frau Troll</t>
  </si>
  <si>
    <t>Blankenburg</t>
  </si>
  <si>
    <t>Herr Blumschein</t>
  </si>
  <si>
    <t>036041 / 38031</t>
  </si>
  <si>
    <t>thomas.blumschein@vg.badtennstedt.de</t>
  </si>
  <si>
    <t>Investitionen rechnen sich erst über lange Zeit</t>
  </si>
  <si>
    <t>Fragebogen_kommunale Strassenbeleuchtung_Borxleben.pdf</t>
  </si>
  <si>
    <t>Gemeinde Cursdorf</t>
  </si>
  <si>
    <t>Blankenhain</t>
  </si>
  <si>
    <t>036459 4400</t>
  </si>
  <si>
    <t>036459 44017</t>
  </si>
  <si>
    <t>stadt@blankenhain.de</t>
  </si>
  <si>
    <t>Frau Weise</t>
  </si>
  <si>
    <t>036459 44025</t>
  </si>
  <si>
    <t>a.weise@blankenhain.de</t>
  </si>
  <si>
    <t>Altanlagen müssen zwingend erneuert werden - HH-Mittel fehlen</t>
  </si>
  <si>
    <t>Fragebogen_kommunale Strassenbeleuchtung_Breitungen.pdf</t>
  </si>
  <si>
    <t>Blankenstein</t>
  </si>
  <si>
    <t>03 66 42 29 60 -0</t>
  </si>
  <si>
    <t>03 66 42 29 60 28</t>
  </si>
  <si>
    <t>verwaltung@vg-saale-rennsteig.de</t>
  </si>
  <si>
    <t>Wirth</t>
  </si>
  <si>
    <t>03 66 42 29 60 21</t>
  </si>
  <si>
    <t>h.wirth@vg-saale-rennsteig.de</t>
  </si>
  <si>
    <t>Sparzwang</t>
  </si>
  <si>
    <t>kommunal</t>
  </si>
  <si>
    <t>BMU - Förderung   LED - Beleuchtung</t>
  </si>
  <si>
    <t>Fragebogen_kommunale Strassenbeleuchtung_Bretleben.pdf</t>
  </si>
  <si>
    <t>Marion Schwan</t>
  </si>
  <si>
    <t>Böhlen</t>
  </si>
  <si>
    <t>036781/29916</t>
  </si>
  <si>
    <t>Teilweise Nachtabsenkung</t>
  </si>
  <si>
    <t>Fragebogen_kommunale Strassenbeleuchtung_Buchholz.pdf</t>
  </si>
  <si>
    <t>Borxleben</t>
  </si>
  <si>
    <t>03466/319901</t>
  </si>
  <si>
    <t>Frau Schimpf</t>
  </si>
  <si>
    <t>03466/362112</t>
  </si>
  <si>
    <t>schimpf@vgmzartern.de</t>
  </si>
  <si>
    <t>Hoher Anteil HME(HQL) Lampen, Ökodesignrichtlinie hohe Kosten</t>
  </si>
  <si>
    <t>Wartungsvertrag mit enviaM</t>
  </si>
  <si>
    <t>pauschal</t>
  </si>
  <si>
    <t>ökodesignrichtlinie 2015 Umstellung</t>
  </si>
  <si>
    <t>Fragebogen_kommunale Strassenbeleuchtung_Burgwalde.pdf</t>
  </si>
  <si>
    <t>Breitungen</t>
  </si>
  <si>
    <t>036848-8820</t>
  </si>
  <si>
    <t>036848-88232</t>
  </si>
  <si>
    <t>info@breitungen.de</t>
  </si>
  <si>
    <t>Sabine Schuster</t>
  </si>
  <si>
    <t>036848-88217</t>
  </si>
  <si>
    <t>s.schuster@breitungen.de</t>
  </si>
  <si>
    <t>z. T. modernisierungsbedürftig (effizienter und kostensparender)</t>
  </si>
  <si>
    <t>Kommunales Eigentum</t>
  </si>
  <si>
    <t>Umstellung auf energiesparende Leuchtmittel (z. Bsp. LED)</t>
  </si>
  <si>
    <t>KSI/Klimaschutztechnologie bei der Stromnutzung</t>
  </si>
  <si>
    <t>KSI/Antragstellung 2011, danach nicht weiter verfolgt ... (Aufwand/Nutzen!)</t>
  </si>
  <si>
    <t>zu Pkt. 2.2.5          Preisvergleich der letzten Jahre --&gt; Preissteigerung_x000D_                                 2009 : 22,67 Cent/kWh      2010: 22,67 Cent/kWh      2011: 24,80 Cent/kWh_x000D_                                 2012: 24,80 Cent/kWh          2013: 27,80 Cent/kWh   2014: 28,39 Cent/kWh_x000D_zu Pkt. 2.2.6          Stromverbrauch gesamt 269.847 kWh, davon Anteil Strom 225.939 kWh und                                  _x000D_                                 Anteil Heizung 43.908 kWh_x000D_zu Pkt. 3.4             Investitionen und Modernisierung sind zusammengefasst; Personalkosten f. Betreuung      _x000D_                                 sind geschätzt_x000D_zu Pkt. 4.1             Hinweis: Bestandskataster ist im Aufbau_x000D_zu Pkt. 4.2             Erneuerung erfolgt nach Investitionsplan und Straßenzugweise, meist in Verbindung mit_x000D_                                 Straßenbau, Kanalbau, Niederspannungsverkabelung _x000D__x000D__x000D__x000D_</t>
  </si>
  <si>
    <t>Fragebogen_kommunale Strassenbeleuchtung_Böhlen.pdf</t>
  </si>
  <si>
    <t>Thomas Grubert</t>
  </si>
  <si>
    <t>Bretleben</t>
  </si>
  <si>
    <t>034673/72 22</t>
  </si>
  <si>
    <t>siehe Pkt. 1.2</t>
  </si>
  <si>
    <t>Fr. Diana Axthelm</t>
  </si>
  <si>
    <t>034673-72 25</t>
  </si>
  <si>
    <t>axthelm@vgem-schmuecke.de</t>
  </si>
  <si>
    <t>kombiniert</t>
  </si>
  <si>
    <t>Fragebogen_kommunale Strassenbeleuchtung_Büttstedt.pdf</t>
  </si>
  <si>
    <t>Buchholz</t>
  </si>
  <si>
    <t>03631/898298</t>
  </si>
  <si>
    <t>Harry Bankewitz</t>
  </si>
  <si>
    <t>036331/37375</t>
  </si>
  <si>
    <t>bankewitz@vg-hohnstein.de</t>
  </si>
  <si>
    <t>Stromkosten ständig steigend</t>
  </si>
  <si>
    <t>Anbieter</t>
  </si>
  <si>
    <t>Fragebogen_kommunale Strassenbeleuchtung_Crossen.pdf</t>
  </si>
  <si>
    <t>Bufleben</t>
  </si>
  <si>
    <t>Fragebogen_kommunale Strassenbeleuchtung_Cursdorf.pdf</t>
  </si>
  <si>
    <t>Burgwalde</t>
  </si>
  <si>
    <t>degenhardt@vghr.de</t>
  </si>
  <si>
    <t>Herr Degenhardt</t>
  </si>
  <si>
    <t>Fragebogen_kommunale Strassenbeleuchtung_Caaschwitz.pdf</t>
  </si>
  <si>
    <t>Monika Schilling</t>
  </si>
  <si>
    <t>Buttstädt</t>
  </si>
  <si>
    <t>m.kaemmler@vg-buttstaedt.de</t>
  </si>
  <si>
    <t>Herr Kämmler</t>
  </si>
  <si>
    <t>Kostenintensiv, Altbestand reperaturanfällig, 38 alte DDR-Leuchten</t>
  </si>
  <si>
    <t>Zweitarifzähler</t>
  </si>
  <si>
    <t>KfW 208</t>
  </si>
  <si>
    <t>Die DIN sollte überarbeitet werden um auch dem Aspekt der Lichtverschmutzung Rechnung zu tragen.</t>
  </si>
  <si>
    <t>Fragebogen_kommunale Strassenbeleuchtung_Berka.pdf</t>
  </si>
  <si>
    <t>Büttstedt</t>
  </si>
  <si>
    <t>036075 64138</t>
  </si>
  <si>
    <t>036075 529522</t>
  </si>
  <si>
    <t>info@buettstedt.de</t>
  </si>
  <si>
    <t>Herr Franz-Josef Degenhardt</t>
  </si>
  <si>
    <t>w-k-t@web.de</t>
  </si>
  <si>
    <t>Nachtabsenkung 50% zwischen 22.00 - 05.00 Uhr</t>
  </si>
  <si>
    <t>Im Jahr 1992 erstellte ein Fachingenieurbüro ein Beleuchtungskonzept, nachdem bis 1994 die komplette Beleuchtung erneuert wurde. Im Wesentlichen bedeutet das, Hauptverkehrsstraßen 1km Landesstraße nach DIN HQL plus Kreisstraße komplett Kompaktleuchtstofflampen 18 Watt, jeweils doppelt pro Leuchtkörper Abschaltung 50% von 22.00 - 05.00 Uhr._x000D_Kompletter Ort ansonsten mit je Leuchte 2x 11 Watt oder 18 Watt, mit Abschaltung 50% von 22.00 - 05.00 Uhr.</t>
  </si>
  <si>
    <t>Fragebogen_kommunale Strassenbeleuchtung_Blankenhain.pdf</t>
  </si>
  <si>
    <t>Caaschwitz</t>
  </si>
  <si>
    <t>036605/88121</t>
  </si>
  <si>
    <t>036605/88115</t>
  </si>
  <si>
    <t>ute.loch@stadt-bad-koestritz.de</t>
  </si>
  <si>
    <t>Dieter Dröse</t>
  </si>
  <si>
    <t>0172/9759226</t>
  </si>
  <si>
    <t>dieter-droese@versanet.de</t>
  </si>
  <si>
    <t>zu Punkt 3.4_x000D_die Ausgaben für den Stromverbrauch und vor allem für die Instandhaltung im Jahr 2013 haben sich durch das Hochwasser erhöht.</t>
  </si>
  <si>
    <t>Fragebogen_kommunale Strassenbeleuchtung_Buttstädt.pdf</t>
  </si>
  <si>
    <t>Crispendorf</t>
  </si>
  <si>
    <t>03663/428112</t>
  </si>
  <si>
    <t>03663/421699</t>
  </si>
  <si>
    <t>info@vg-ranis-ziegenrueck.de</t>
  </si>
  <si>
    <t>03647/431240</t>
  </si>
  <si>
    <t>vorsitzender@vg-ranis-ziegenrueck.de</t>
  </si>
  <si>
    <t>zu hohe Betriebskosten</t>
  </si>
  <si>
    <t>Fragebogen_kommunale Strassenbeleuchtung_Bilzingsleben.pdf</t>
  </si>
  <si>
    <t>Crossen</t>
  </si>
  <si>
    <t>036693 47012</t>
  </si>
  <si>
    <t>036693 47022</t>
  </si>
  <si>
    <t>VgCrossen@t-online.de</t>
  </si>
  <si>
    <t>036693 47030</t>
  </si>
  <si>
    <t>troll@vg-hes.de</t>
  </si>
  <si>
    <t>veraltet</t>
  </si>
  <si>
    <t>Fragebogen_kommunale Strassenbeleuchtung_Bufleben.pdf</t>
  </si>
  <si>
    <t>Cursdorf</t>
  </si>
  <si>
    <t>036705/62017</t>
  </si>
  <si>
    <t>036705/20172</t>
  </si>
  <si>
    <t>buergermeister@cursdorf.com</t>
  </si>
  <si>
    <t>Frau Wittig</t>
  </si>
  <si>
    <t>036705/67156</t>
  </si>
  <si>
    <t>bauamt@vg-bergbahnregion.thueringen.de</t>
  </si>
  <si>
    <t>weitere Einsparungen wären wünschenswert</t>
  </si>
  <si>
    <t>Fragebogen_kommunale Strassenbeleuchtung_Dankmarshausen.pdf</t>
  </si>
  <si>
    <t>Dankmarshausen</t>
  </si>
  <si>
    <t>info@vg-berka.de</t>
  </si>
  <si>
    <t>Fragebogen_kommunale Strassenbeleuchtung_Dermbach.pdf</t>
  </si>
  <si>
    <t>Heidrun Herbarth</t>
  </si>
  <si>
    <t>Dermbach</t>
  </si>
  <si>
    <t>036964/80275</t>
  </si>
  <si>
    <t>036964/80276</t>
  </si>
  <si>
    <t>info.gemeinde@dermbach.net</t>
  </si>
  <si>
    <t>Frau Herbarth</t>
  </si>
  <si>
    <t>036964/8830</t>
  </si>
  <si>
    <t>bau@vgs-dermbach.de</t>
  </si>
  <si>
    <t>IKK-energetische Stadtsanierung-Stadtbeleuchtung - über KfW</t>
  </si>
  <si>
    <t>Fragebogen_kommunale Strassenbeleuchtung_Dieterode.pdf</t>
  </si>
  <si>
    <t>Thomas Holland-Nell</t>
  </si>
  <si>
    <t>Dieterode</t>
  </si>
  <si>
    <t>guenther-bauelemente@t-online.de</t>
  </si>
  <si>
    <t>Uwe Günther</t>
  </si>
  <si>
    <t>036082 40116</t>
  </si>
  <si>
    <t>Fragebogen_kommunale Strassenbeleuchtung_Drogen.pdf</t>
  </si>
  <si>
    <t>Dornburg-Cambrug</t>
  </si>
  <si>
    <t>036421 / 710 10</t>
  </si>
  <si>
    <t>036421 / 710 29</t>
  </si>
  <si>
    <t>info@vg-dornburg-camburg.de</t>
  </si>
  <si>
    <t>Fachbereich Bau und Liegenschaften</t>
  </si>
  <si>
    <t>Fragebogen_kommunale Strassenbeleuchtung_Eichenberg_Hibu.pdf</t>
  </si>
  <si>
    <t>Meincke, Cordula</t>
  </si>
  <si>
    <t>Drogen</t>
  </si>
  <si>
    <t>034495/730-12</t>
  </si>
  <si>
    <t>034495/730-10</t>
  </si>
  <si>
    <t>hoppe@vg-abg-land.de</t>
  </si>
  <si>
    <t>Frau Hoppe</t>
  </si>
  <si>
    <t>Fonds Energieeffizienz Kommune (enviaM)</t>
  </si>
  <si>
    <t>Fragebogen_kommunale Strassenbeleuchtung_Eichenberg.pdf</t>
  </si>
  <si>
    <t>Gemeinde Föritz</t>
  </si>
  <si>
    <t>Ebeleben</t>
  </si>
  <si>
    <t>036020/7000</t>
  </si>
  <si>
    <t>036020/70070</t>
  </si>
  <si>
    <t>stadt-ebeleben.de</t>
  </si>
  <si>
    <t>Herr Gehlhaar</t>
  </si>
  <si>
    <t>036020/70014</t>
  </si>
  <si>
    <t>ordnungsamt@stadt-ebeleben.de</t>
  </si>
  <si>
    <t>zu hohe Eneriekosten</t>
  </si>
  <si>
    <t>Abschaltung von 23:00 bis 04:30</t>
  </si>
  <si>
    <t>Fragebogen_kommunale Strassenbeleuchtung_Ebershausen.pdf</t>
  </si>
  <si>
    <t>Ebershausen</t>
  </si>
  <si>
    <t>Fragebogen_kommunale Strassenbeleuchtung_Ellingshausen.pdf</t>
  </si>
  <si>
    <t>Doreen Lahs</t>
  </si>
  <si>
    <t>Eichenberg / HBN</t>
  </si>
  <si>
    <t xml:space="preserve">Herr Köhler Leiter Bau- und Liegenschaftsamt </t>
  </si>
  <si>
    <t xml:space="preserve">Dämmerungsschalter, Nachtabschaltung für 1/2 der Anlage </t>
  </si>
  <si>
    <t>Klimaschutzprojekte in sozialen, kulturellen und öffentlichen Einrichtungen</t>
  </si>
  <si>
    <t>Die Gemeinden sind interessiert, die Straßenbeleuchtung im Rahmen ihrer finanziellen Leistungsfähigkeit_x000D_schrittweise mit energieeffizienter Technologie zu erneuern. Leider gibt es auf diesem Gebiet nur unzurei-_x000D_chende Fördermöglichkeiten. Nach dem Förderprogramm des BMU "Richtlinie zur Förderung von Klima-_x000D_schutzprojekten in sozialen, kulturellen u. öffentlichen Einrichtungen im Rahmen der Klimaschutzinitiative"_x000D_(Kommunalrichtlinie) vom 23.11.2011 müssen die förderfähigen Ausgaben eines Vorhabens mindestens eine Zuwendung von 10.000,- € ergeben. (Bagatellgrenze) bei einer Förderquote von früher 40%, ab 01.01.2012 25%. Das heißt, die förderfähigen Kosten müssen mindestens 40.000,- € betragen. Wobei hier nur die Kosten der Leuchten für Material und Montage anerkannt werden. Nicht förderfähig sind die Kosten für Maste, Erdkabel, Tiefbauarbeiten etc. _x000D_Für kleinere Gemeinden sind solche Fördermodalitäten völlig unrealistisch. Ohne eine ausreichende _x000D_Förderung sind die Gemeinden aufgrund fehlender Haushaltsmittel in der Regel nicht in der Lage in sparsame  und umweltverträgliche Straßenbeleuchtungstechnik zu investieren. Vielleicht kann das Ergebnis dieser Querschnittsprüfung dazu dienen, neue Impulse für praxisbezogene und anwenderfreundliche Förderprogramme auf dem Gebiet der Straßenbeleuchtung zu schaffen. _x000D_</t>
  </si>
  <si>
    <t>Fragebogen_kommunale Strassenbeleuchtung_Eßleben-Teutleben.pdf</t>
  </si>
  <si>
    <t>Eichenberg / SHK</t>
  </si>
  <si>
    <t xml:space="preserve">Förderung städtebaulicher Maßnahmen </t>
  </si>
  <si>
    <t>Dorferneuerungsprogramm</t>
  </si>
  <si>
    <t>Fragebogen_kommunale Strassenbeleuchtung_Fambach.pdf</t>
  </si>
  <si>
    <t>Simone Rohmeis</t>
  </si>
  <si>
    <t>Eisenach</t>
  </si>
  <si>
    <t>03691 670-800</t>
  </si>
  <si>
    <t>03691 670-819</t>
  </si>
  <si>
    <t>info@eisenach.de</t>
  </si>
  <si>
    <t>Bolko Schumann</t>
  </si>
  <si>
    <t>03691 7918-10</t>
  </si>
  <si>
    <t>bolko.schumann@eisenach.de</t>
  </si>
  <si>
    <t>wegen fehlender finanzieller Mittel keine Modernisierung/Investition möglich</t>
  </si>
  <si>
    <t>kommunal/Stadt Eisenach</t>
  </si>
  <si>
    <t>Halb-Nacht-Schaltung (jede 2. Leuchte von 23.00-5.00 Uhr ausgeschaltet</t>
  </si>
  <si>
    <t>KfW-Investkredit Kommunen Nr. 215; BMU Klimaschutzinitiative mit Projektträger Jülich</t>
  </si>
  <si>
    <t>Die Betreibung/Bewirtschaftung der städtischen Straßenbeleuchtung erfolgt durch einen kaufmännisch geführten optimierten Regiebetrieb der Stadt Eisenach in Eigenleistung._x000D_Die Ausgabeansätze für Instandhaltung , Reparaturen und Modernisierung basieren insoweit auf der Leistungserfassung für die entsprechenden Mitarbeiter._x000D_Die Investitionen werden über den städtischen Vermögenshaushalt geplant und abgerechnet.</t>
  </si>
  <si>
    <t>Fragebogen_kommunale Strassenbeleuchtung_Flarchheim.pdf</t>
  </si>
  <si>
    <t>Uwe Kilian</t>
  </si>
  <si>
    <t>Eisenberg</t>
  </si>
  <si>
    <t>036691/733</t>
  </si>
  <si>
    <t>036691/73460</t>
  </si>
  <si>
    <t>StadtEisenberg-Th@t-online.de</t>
  </si>
  <si>
    <t>Herr Kilian</t>
  </si>
  <si>
    <t>036691/73477</t>
  </si>
  <si>
    <t>u.kilian@rathaus-eisenberg.de</t>
  </si>
  <si>
    <t>Nachtstrom</t>
  </si>
  <si>
    <t>KfW, Stadtsanierung, BMU Förderung</t>
  </si>
  <si>
    <t>Stadtsanierung</t>
  </si>
  <si>
    <t>Fragebogen_kommunale Strassenbeleuchtung_Floh-Seligenthal.pdf</t>
  </si>
  <si>
    <t>Andreas Meusel</t>
  </si>
  <si>
    <t>Eisfeld</t>
  </si>
  <si>
    <t>03686/39020</t>
  </si>
  <si>
    <t>03686/390285</t>
  </si>
  <si>
    <t>stadtverwaltung@stadt-eisfeld.de</t>
  </si>
  <si>
    <t>Herr Meusel</t>
  </si>
  <si>
    <t>03686/390241</t>
  </si>
  <si>
    <t>a.meusel@stadt-eisfeld.de</t>
  </si>
  <si>
    <t>1.-4. es kommen alle Pkt. zum Einsatz</t>
  </si>
  <si>
    <t>BMU: Klimaschutztechnologien  bei Stromnutzung-Straßenbeleuchtung, KfW</t>
  </si>
  <si>
    <t>Fragebogen_kommunale Strassenbeleuchtung_Frankenblick.pdf</t>
  </si>
  <si>
    <t>Andreas Sorber</t>
  </si>
  <si>
    <t>Ellingshausen</t>
  </si>
  <si>
    <t>Kommune - kamerale Buchführung</t>
  </si>
  <si>
    <t>über die Dorferneuerung des Amtes für Landentwicklung</t>
  </si>
  <si>
    <t>nur die Dorferneuerungsmittel, wenn Kommune aufgenommen wurde</t>
  </si>
  <si>
    <t>Im Punkt 2.2.5 konnten keine genauen Angaben getätigt werden:_x000D_HAT 27,80 ct/kwh, NR 14,66 ct/kwh sowie 120,70 €/Jahr Grundpreis_x000D_20,59 ct/kwh sowie 92,25 €/Jahr Grundgebühr</t>
  </si>
  <si>
    <t>Fragebogen_kommunale Strassenbeleuchtung_Frankendorf.pdf</t>
  </si>
  <si>
    <t>Erfurt</t>
  </si>
  <si>
    <t>0361 655-00</t>
  </si>
  <si>
    <t>0361 655-1129</t>
  </si>
  <si>
    <t>stadtverwaltung@erfurt.de</t>
  </si>
  <si>
    <t>Dipl.-Ing (FH) St. Unbehau</t>
  </si>
  <si>
    <t>0361 655 3781</t>
  </si>
  <si>
    <t>strassenbeleuchtung@erfurt.de</t>
  </si>
  <si>
    <t>Alter/Zustand Maste, Kabelanlage, Berührungsschutz nach VDE0100-410</t>
  </si>
  <si>
    <t>Tiefbau- und Verkehrsamt</t>
  </si>
  <si>
    <t>gesamte Stadt ist mit Zentraler Dimmung ausgestattet, gedimmt werden alle Leuchten mit einer Leistung &gt;= 100W</t>
  </si>
  <si>
    <t>KFW Programm 215, KINL</t>
  </si>
  <si>
    <t>KINL</t>
  </si>
  <si>
    <t>Fachveranstaltungen jährliche LiTG-Tagung</t>
  </si>
  <si>
    <t>Fragebogen_kommunale Strassenbeleuchtung_Föritz.pdf</t>
  </si>
  <si>
    <t>Eßleben-Teutleben</t>
  </si>
  <si>
    <t>Umstellung auf LED steht an</t>
  </si>
  <si>
    <t>Zweitarifzähler, Zeitweise Nachtabschaltung einzelner Leuchten in allen Straßen</t>
  </si>
  <si>
    <t>Fragebogen_kommunale Strassenbeleuchtung_Erfurt.pdf</t>
  </si>
  <si>
    <t>Verwaltungsgemeinschaft "Feldstein" Themar</t>
  </si>
  <si>
    <t>Fambach</t>
  </si>
  <si>
    <t>036848/8820</t>
  </si>
  <si>
    <t>036848/88232</t>
  </si>
  <si>
    <t>infoqbreitungen.de</t>
  </si>
  <si>
    <t>Frau Wendt</t>
  </si>
  <si>
    <t>036848/88222</t>
  </si>
  <si>
    <t>e.wendt@breitungen.de</t>
  </si>
  <si>
    <t>ortansässige Elektromeister (Fachfirmen)</t>
  </si>
  <si>
    <t>zu Punkt 3.4: Die Personalkosten entfallen, da die Instandhaltung / Wartung durch Firmen erfolgt und die Kosten hier einfließen.</t>
  </si>
  <si>
    <t>Fragebogen_kommunale Strassenbeleuchtung_Dornburg-Camburg.pdf</t>
  </si>
  <si>
    <t>Flarchheim</t>
  </si>
  <si>
    <t>036028/30165</t>
  </si>
  <si>
    <t>036028/37887</t>
  </si>
  <si>
    <t>Herr Thormann</t>
  </si>
  <si>
    <t>036022/94233</t>
  </si>
  <si>
    <t>bauamt@vg-unstrut-hainich.de</t>
  </si>
  <si>
    <t>über Straßenbaumaßnahmen</t>
  </si>
  <si>
    <t>über straßenbaumaßnahmen</t>
  </si>
  <si>
    <t>Fragebogen_kommunale Strassenbeleuchtung_Eisenach.pdf</t>
  </si>
  <si>
    <t>Floh-Seligenthal</t>
  </si>
  <si>
    <t>03683 / 40 88 3</t>
  </si>
  <si>
    <t>03683 / 40 88 50</t>
  </si>
  <si>
    <t>info@floh-seligenthal.de</t>
  </si>
  <si>
    <t>Thomas Danz</t>
  </si>
  <si>
    <t>03683 40 88 531</t>
  </si>
  <si>
    <t>danz@floh-seligenthal.de</t>
  </si>
  <si>
    <t>zeitweise Nachtabschaltung jeder 2. Lampe in einzelnen Straßenzügen</t>
  </si>
  <si>
    <t>Umrüstung der gesamten Straßenbeleuchtung auf LED-Leuchtmittel im Oktober/November 2013, vorhanden Leuchten blieben weitestgehend erhalten</t>
  </si>
  <si>
    <t>Fragebogen_kommunale Strassenbeleuchtung_Eisenberg.pdf</t>
  </si>
  <si>
    <t>Föritz</t>
  </si>
  <si>
    <t>03675 40 93 - 0</t>
  </si>
  <si>
    <t>03675 40 93 - 21</t>
  </si>
  <si>
    <t>info@foeritz.de</t>
  </si>
  <si>
    <t>Roland Rosenbauer</t>
  </si>
  <si>
    <t>03675 40 93 - 10</t>
  </si>
  <si>
    <t>roland.rosenbauer@foeritz.de</t>
  </si>
  <si>
    <t>in der Gemeinde Föritz wurde vorrangig die Leuchte SL 100 mit der Bestückung NA 70 eingesetzt.. Wir verfolgenden den Markt und beabsichtigen alles möglichst mit dem Lampentyp LED umzurüsten.</t>
  </si>
  <si>
    <t>Fragebogen_kommunale Strassenbeleuchtung_Eisfeld.pdf</t>
  </si>
  <si>
    <t>Frankenblick</t>
  </si>
  <si>
    <t>036766-2930</t>
  </si>
  <si>
    <t>036766-29321</t>
  </si>
  <si>
    <t>gemeinde@frankenblick.eu</t>
  </si>
  <si>
    <t>Frau Saalfrank</t>
  </si>
  <si>
    <t>036766-29320</t>
  </si>
  <si>
    <t>bauamt@frankenblick.eu</t>
  </si>
  <si>
    <t>hohe Stromkosten</t>
  </si>
  <si>
    <t>Fragebogen_kommunale Strassenbeleuchtung_Ebeleben.pdf</t>
  </si>
  <si>
    <t>Frankendorf</t>
  </si>
  <si>
    <t>036453 / 81614</t>
  </si>
  <si>
    <t>036453 / 81615</t>
  </si>
  <si>
    <t>bauamt@vgem-mellingen.de</t>
  </si>
  <si>
    <t>Karl Krähmer</t>
  </si>
  <si>
    <t>0170 7 9323209</t>
  </si>
  <si>
    <t>Dämmerungsschalter</t>
  </si>
  <si>
    <t>Fragebogen_kommunale Strassenbeleuchtung_Frauenwald.pdf</t>
  </si>
  <si>
    <t>Stephania Licht</t>
  </si>
  <si>
    <t>Frauenwald</t>
  </si>
  <si>
    <t xml:space="preserve"> 036782683-0</t>
  </si>
  <si>
    <t>036782683-31</t>
  </si>
  <si>
    <t>vg-rennsteig@t-online.de</t>
  </si>
  <si>
    <t>Frau von Nordheim</t>
  </si>
  <si>
    <t>p.nordheim@vg-rennsteig.de</t>
  </si>
  <si>
    <t>Eigentum der Gemeinde Frauenwald</t>
  </si>
  <si>
    <t>Wartungsfirma</t>
  </si>
  <si>
    <t>Fragebogen_kommunale Strassenbeleuchtung_Friedrichroda.pdf</t>
  </si>
  <si>
    <t>Stadt Friedrichroda, Lutz Henniges</t>
  </si>
  <si>
    <t>Friedrichroda</t>
  </si>
  <si>
    <t>03623 330-0</t>
  </si>
  <si>
    <t>03623 330-211</t>
  </si>
  <si>
    <t>info@friedrichroda.de</t>
  </si>
  <si>
    <t>Lutz Henniges</t>
  </si>
  <si>
    <t>03623 330-119</t>
  </si>
  <si>
    <t>henniges@friedrichroda.de</t>
  </si>
  <si>
    <t>zu viele HQL-Lampen (ca. 45%)</t>
  </si>
  <si>
    <t>Nachtabschaltung von 1:00 - 4:30 Uhr oder Dimmung einzelner Straßenzüge</t>
  </si>
  <si>
    <t>kfW (Städtebauförderung)</t>
  </si>
  <si>
    <t>Elt-Firma</t>
  </si>
  <si>
    <t>Umrüstung auf Dimmung, Einsatz Natriumdampf- und Kompaktleuchtstofflampen</t>
  </si>
  <si>
    <t>Die Vorschaltgeräte bzw. Leitungsverlust wird mit ca. 30 % angegeben (Faktor 1,3)</t>
  </si>
  <si>
    <t>_x000D_Der Stromverbrauch ist nicht allein durch die Leuchtmittel verursacht. _x000D_Die Vorschaltgeräte bzw. auch Stromverbrauch durch Leitungsverlust werden mit über 30 % - 50 % beziffert (Faktor 1,3 - 1,5).</t>
  </si>
  <si>
    <t>Fragebogen_kommunale Strassenbeleuchtung_Friedrichswerth.pdf</t>
  </si>
  <si>
    <t>Friedrichswerth</t>
  </si>
  <si>
    <t>Fragebogen_kommunale Strassenbeleuchtung_Gangloffsömmern.pdf</t>
  </si>
  <si>
    <t>Gangloffsömmern</t>
  </si>
  <si>
    <t>036376/513-0</t>
  </si>
  <si>
    <t>036376/513-21</t>
  </si>
  <si>
    <t>m.jahn@vg-straussfurt.de</t>
  </si>
  <si>
    <t>Herr Jahn</t>
  </si>
  <si>
    <t>036376/51318</t>
  </si>
  <si>
    <t>m.jahn@vgstraussfurt.de</t>
  </si>
  <si>
    <t>Zu kostenintensiv und wartungsanfällig.</t>
  </si>
  <si>
    <t>KfW Programme</t>
  </si>
  <si>
    <t>Fragebogen_kommunale Strassenbeleuchtung_Geisleden.pdf</t>
  </si>
  <si>
    <t>Gutterau, Martina</t>
  </si>
  <si>
    <t>Gehofen</t>
  </si>
  <si>
    <t>03466/740132</t>
  </si>
  <si>
    <t>Hoher Anteil HME (HQL) Lampen; Ökodesignrichtlinie - Hohe Kosten</t>
  </si>
  <si>
    <t>Wartungsvertrag mit Fa Kolze</t>
  </si>
  <si>
    <t>Ökodesignrichtlinie 2015</t>
  </si>
  <si>
    <t>Fragebogen_kommunale Strassenbeleuchtung_Geismar.pdf</t>
  </si>
  <si>
    <t>Geisleden</t>
  </si>
  <si>
    <t>036084 80217</t>
  </si>
  <si>
    <t>036084 80502</t>
  </si>
  <si>
    <t>Herr Thunert</t>
  </si>
  <si>
    <t>03606 550022</t>
  </si>
  <si>
    <t>g.thunert@vg-leinetal.de</t>
  </si>
  <si>
    <t>Fragebogen_kommunale Strassenbeleuchtung_Gera.pdf</t>
  </si>
  <si>
    <t>Geismar</t>
  </si>
  <si>
    <t>martin.kozber@picollo.de</t>
  </si>
  <si>
    <t>Martzin Kozber</t>
  </si>
  <si>
    <t>Fragebogen_kommunale Strassenbeleuchtung_Gierstädt.pdf</t>
  </si>
  <si>
    <t>Gera</t>
  </si>
  <si>
    <t>0365/838-0</t>
  </si>
  <si>
    <t>0365/838-1901</t>
  </si>
  <si>
    <t>info@gera.de</t>
  </si>
  <si>
    <t>Fr. Sylvia Seidemann</t>
  </si>
  <si>
    <t>0365/838-4730</t>
  </si>
  <si>
    <t>seidemann.sylvia@gera.de</t>
  </si>
  <si>
    <t>- Der Arbeitspreis (Energiekosten) für die Straßenbeleuchtung kann von der Betreibergesellschaft sowie vom Energieversorger nicht dargelegt werden._x000D__x000D_- Die Höhe des jährlichen Stromverbrauchs aller kommunalen Liegenschaften kann derzeit nicht beziffert wer</t>
  </si>
  <si>
    <t>Fragebogen_kommunale Strassenbeleuchtung_Goldisthal.pdf</t>
  </si>
  <si>
    <t>Maik Jahn</t>
  </si>
  <si>
    <t>Geraberg</t>
  </si>
  <si>
    <t>Modernisierung = Infestition</t>
  </si>
  <si>
    <t>Fragebogen_kommunale Strassenbeleuchtung_Golmsdorf.pdf</t>
  </si>
  <si>
    <t>Gerhard Thunert</t>
  </si>
  <si>
    <t>Gerbershausen</t>
  </si>
  <si>
    <t>Fragebogen_kommunale Strassenbeleuchtung_Gotha.pdf</t>
  </si>
  <si>
    <t>Gernrode</t>
  </si>
  <si>
    <t>036074 770</t>
  </si>
  <si>
    <t>036074 77200</t>
  </si>
  <si>
    <t>poststelle@eichsfeld-wipperaue.de</t>
  </si>
  <si>
    <t>Frau Otto, Bauamtsleiterin</t>
  </si>
  <si>
    <t>036074 77160</t>
  </si>
  <si>
    <t>ottom@eichsfeld-wipperaue.de</t>
  </si>
  <si>
    <t>Optimierungspotential vorhanden</t>
  </si>
  <si>
    <t>Eigentum Kommune</t>
  </si>
  <si>
    <t>Kfw</t>
  </si>
  <si>
    <t>Elektrofachfimen</t>
  </si>
  <si>
    <t>Fragebogen_kommunale Strassenbeleuchtung_Göllnitz.pdf</t>
  </si>
  <si>
    <t>Frank Hoffmann</t>
  </si>
  <si>
    <t>Gerstungen</t>
  </si>
  <si>
    <t>036922/2450</t>
  </si>
  <si>
    <t>036922/24550</t>
  </si>
  <si>
    <t>info@gerstungen.de</t>
  </si>
  <si>
    <t>Frau Kaßner</t>
  </si>
  <si>
    <t>036922/24545</t>
  </si>
  <si>
    <t>bauamt@gerstungen.de</t>
  </si>
  <si>
    <t>zeitweise Nachtabschaltung einzelner Leuchten</t>
  </si>
  <si>
    <t>IKK-Energetische Stadtsanierung, Straßenbel. Städtebauförderung</t>
  </si>
  <si>
    <t>Fragebogen_kommunale Strassenbeleuchtung_Gößnitz.pdf</t>
  </si>
  <si>
    <t>Gerterode</t>
  </si>
  <si>
    <t>036076/557-0</t>
  </si>
  <si>
    <t>036076/557-80</t>
  </si>
  <si>
    <t>verwaltungsgemeinschaft@eichsfelder-kessel.de</t>
  </si>
  <si>
    <t>Herr Windolph</t>
  </si>
  <si>
    <t>036076/557-43</t>
  </si>
  <si>
    <t>windolph@eichsfelder-kessel.de</t>
  </si>
  <si>
    <t>noch zu viele HQL-Leuchtmittel im Einsatz</t>
  </si>
  <si>
    <t>zeitweise Nachtabschaltung einzelner Lampen (ca. 2/3 aller Lampen)</t>
  </si>
  <si>
    <t>Rasante Technikentwicklung im Bereich LED</t>
  </si>
  <si>
    <t>zum Bestandskataster (Frage 4.1):_x000D_Ein Bestandsplan liegt als Übersicht zu Lampenstandorten vor. Es gibt auch eine Liste zu Leuchtmitteln der Lampen. Weitere Details zu Lampentypen, Beschaffungszeitpunkt usw. sind nicht erfasst. Daher wurde bei der Frage 4.1 zum Bestandskataster das Kreuz bei "NEIN" gesetzt.</t>
  </si>
  <si>
    <t>Fragebogen_kommunale Straßenbeleuchtung_Gehofen.pdf</t>
  </si>
  <si>
    <t>Gertewitz</t>
  </si>
  <si>
    <t>03647/414164</t>
  </si>
  <si>
    <t>03647/421806</t>
  </si>
  <si>
    <t>pfeifer@ordnungsamt.vg-oppurg.de</t>
  </si>
  <si>
    <t>Bürgermeister Herr Brüsch</t>
  </si>
  <si>
    <t>Gemeinde</t>
  </si>
  <si>
    <t>Fragebogen_kommunale Straßenbeleuchtung_Geraberg.pdf</t>
  </si>
  <si>
    <t>Markus Gernke</t>
  </si>
  <si>
    <t>Gierstädt</t>
  </si>
  <si>
    <t>Tonna</t>
  </si>
  <si>
    <t>036042 - 7570</t>
  </si>
  <si>
    <t>036042 - 75750</t>
  </si>
  <si>
    <t>info@vg-fahner-hoehe.de</t>
  </si>
  <si>
    <t>Fr. Gutterau</t>
  </si>
  <si>
    <t>036042 - 75721</t>
  </si>
  <si>
    <t>m.gutterau@vg-fahner-hoehe.de</t>
  </si>
  <si>
    <t>Förderprogramme kommunaler Straßenbau</t>
  </si>
  <si>
    <t>GVFG</t>
  </si>
  <si>
    <t xml:space="preserve"> </t>
  </si>
  <si>
    <t>Fragebogen_kommunale Strassenbeleuchtung_Judenbach.pdf</t>
  </si>
  <si>
    <t>Albrecht Morgenroth, Bürgermeister</t>
  </si>
  <si>
    <t xml:space="preserve">Goldisthal   </t>
  </si>
  <si>
    <t>03679 790 0</t>
  </si>
  <si>
    <t>03679 790 265</t>
  </si>
  <si>
    <t>neuhaus-am-rennweg.de</t>
  </si>
  <si>
    <t>Marten Büttner</t>
  </si>
  <si>
    <t>03679 790 263</t>
  </si>
  <si>
    <t>marten.buettner@neuhaus-am-rennweg.de</t>
  </si>
  <si>
    <t>Eigentum der Gemeinde Goldisthal</t>
  </si>
  <si>
    <t xml:space="preserve">Unter 2.2.5 ist der Hochtarif der Straßenbeleuchtung mit 27,64 Cent/kWh eingetragen._x000D_Der Niedertarif beträgt 14,66 Cent/kWh - der Grundpreis beträgt 120,70 pro Jahr._x000D__x000D__x000D__x000D_Unter der lfd.Nr. 3.4 sind die Personalkosten für die Betreuung unter dem Punkt Instandhaltung und Wartung enthalten.  </t>
  </si>
  <si>
    <t>Fragebogen_kommunale Strassenbeleuchtung_Kahla.pdf</t>
  </si>
  <si>
    <t>Göllnitz</t>
  </si>
  <si>
    <t>Fragebogen_kommunale Strassenbeleuchtung_Greußen.pdf</t>
  </si>
  <si>
    <t>Heilbad Heiligenstsadt - Bauamt</t>
  </si>
  <si>
    <t>Golmsdorf</t>
  </si>
  <si>
    <t>0151 / 14 55 16 27</t>
  </si>
  <si>
    <t>peter.ganss@gmx.de</t>
  </si>
  <si>
    <t>Herr Peter Ganß</t>
  </si>
  <si>
    <t>Energieeinsparung erforderlich, nächste Invest. LED-Lampen</t>
  </si>
  <si>
    <t>Neubau ab 2014 LED-Leuchten (DE-Maßnahmen)</t>
  </si>
  <si>
    <t>Wir sind in der DE</t>
  </si>
  <si>
    <t>Dorferneuerung 2013 bis 2017</t>
  </si>
  <si>
    <t>Fragebogen_kommunale Strassenbeleuchtung_Großbrembach.pdf</t>
  </si>
  <si>
    <t>Rüdiger Kelm</t>
  </si>
  <si>
    <t>Gößnitz</t>
  </si>
  <si>
    <t>034493-700</t>
  </si>
  <si>
    <t>034493-21473</t>
  </si>
  <si>
    <t>bauamt@goessnitz.de</t>
  </si>
  <si>
    <t>Herr Kupfer</t>
  </si>
  <si>
    <t>034493-70161</t>
  </si>
  <si>
    <t>bauamt-kupfer@goessnitz.de</t>
  </si>
  <si>
    <t>Fragebogen_kommunale Strassenbeleuchtung_Großengottern.pdf</t>
  </si>
  <si>
    <t>Silke Müller</t>
  </si>
  <si>
    <t>Gotha</t>
  </si>
  <si>
    <t>03621/ 222-0</t>
  </si>
  <si>
    <t>03621/ 222-230</t>
  </si>
  <si>
    <t>info@gotha.de</t>
  </si>
  <si>
    <t>Herr Lohse</t>
  </si>
  <si>
    <t>03621/ 222-111</t>
  </si>
  <si>
    <t>tiefbauamt@gotha.de</t>
  </si>
  <si>
    <t>großer Erneuerungsbedarf, fehlende Haushaltsmittel</t>
  </si>
  <si>
    <t xml:space="preserve">Stadt Gotha (zurzeit keine gesonderte Betriebs- oder Gesellschaftsform)  </t>
  </si>
  <si>
    <t>Leistungsreduzierung über Zusatzimpedanz</t>
  </si>
  <si>
    <t>KfW, BMU</t>
  </si>
  <si>
    <t xml:space="preserve">Hinweise/ Ergänzungen zu unseren Antworten:_x000D_zu Punkt 2.2.5 - unsere vollständige Angabe lautet 10,25 cent/kWh - Preis ist netto_x000D__x000D_zu Punkt 3.2 - vorgegebenen Antwortmöglichkeiten passen nicht zur gefragten Eigentumsform, diese zielen nach unserem Verständnis auf die Betriebsform ab - für Gotha: _x000D_- Eigentum gemäß 3.1, _x000D_- für Wartung und Instandsetzung ist ein privates Dienstleistungsunternehmen beauftragt, _x000D_- der Energiebezug erfolgt über einen örtlichen Stadtwerkbetrieb _x000D_ _x000D_zu Punkt 4.3 - hier wäre eine Mehrfacheingabe erforderlich - zu unsere Angabe bestehen folgende weitere Maßnahmen:_x000D_- Zeitweise Nachtabschaltung einzelner Straßenzüge,_x000D_- Außeninbetriebnahme diverser Leuchten    </t>
  </si>
  <si>
    <t>Fragebogen_kommunale Strassenbeleuchtung_Großeutersdorf.pdf</t>
  </si>
  <si>
    <t>Frank Schumann</t>
  </si>
  <si>
    <t>Greußen</t>
  </si>
  <si>
    <t>03636 76220</t>
  </si>
  <si>
    <t>03636 762276</t>
  </si>
  <si>
    <t>bauamt@vgem-greussen.de</t>
  </si>
  <si>
    <t>Herr Barnstein ;    Herr Grüning</t>
  </si>
  <si>
    <t>03636 762272       03636 762271</t>
  </si>
  <si>
    <t>Reparaturanfälligkeit (Investitionsstau), hohe Energiekosten</t>
  </si>
  <si>
    <t>leistungsintensive Leuchtmittel austauschen</t>
  </si>
  <si>
    <t>KFW-Kredite, Städtebaufördermittel, kommunale Straßenbaufördermittel</t>
  </si>
  <si>
    <t>Städtebauförderung, B/L-Programme, kommunaler Straßenbau, Dorferneuerung</t>
  </si>
  <si>
    <t>Fragebogen_kommunale Strassenbeleuchtung_Großschwabhausen.pdf</t>
  </si>
  <si>
    <t>Großbrembach</t>
  </si>
  <si>
    <t>Kostenintensiv, hoher Stromverbrauch</t>
  </si>
  <si>
    <t>Zweitarifzähler, Außerbetriebnahme diverser Leuchten</t>
  </si>
  <si>
    <t>Fragebogen_kommunale Strassenbeleuchtung_Hainichen.pdf</t>
  </si>
  <si>
    <t>Großengottern</t>
  </si>
  <si>
    <t>036022/94214</t>
  </si>
  <si>
    <t>036022/94231</t>
  </si>
  <si>
    <t>info@vg-unstrut-hainich.de</t>
  </si>
  <si>
    <t>über Straßenbaumaßnahme</t>
  </si>
  <si>
    <t>Straßenbeleuchtungsvertrag TEN</t>
  </si>
  <si>
    <t>Fragebogen_kommunale Strassenbeleuchtung_Harra.pdf</t>
  </si>
  <si>
    <t>Großeutersdorf</t>
  </si>
  <si>
    <t>GVFG-Förderung</t>
  </si>
  <si>
    <t>GVFG-Förderung 2006 im Zuge Straßenbau der Bundesstraße 88</t>
  </si>
  <si>
    <t>Fragebogen_kommunale Strassenbeleuchtung_Haßleben.pdf</t>
  </si>
  <si>
    <t>Marcus Jäger</t>
  </si>
  <si>
    <t>Großschwabhausen</t>
  </si>
  <si>
    <t>036454 / 50217</t>
  </si>
  <si>
    <t>036454 / 59152</t>
  </si>
  <si>
    <t>info@grossschwabhausen.de</t>
  </si>
  <si>
    <t>Hans-Jürgen Schaffarzyk</t>
  </si>
  <si>
    <t>noch zu viele alte Leuchten</t>
  </si>
  <si>
    <t>Fragebogen_kommunale Strassenbeleuchtung_Heiligenstadt.pdf</t>
  </si>
  <si>
    <t>Klaus Milinski</t>
  </si>
  <si>
    <t>Hainichen</t>
  </si>
  <si>
    <t>0151 / 14 55 16 36</t>
  </si>
  <si>
    <t>gemeindehainichen@gmx.de</t>
  </si>
  <si>
    <t>Herr Olaf Heidler</t>
  </si>
  <si>
    <t>Fragebogen_kommunale Strassenbeleuchtung_Hildburghausen.pdf</t>
  </si>
  <si>
    <t>Christopher Helbig</t>
  </si>
  <si>
    <t>Harra</t>
  </si>
  <si>
    <t>Förderprogramm Umstellung HQL -Lampen auf LED wäre sinnvoll_x000D_(Umbau vorhandener HQL - Lampen</t>
  </si>
  <si>
    <t>Fragebogen_kommunale Strassenbeleuchtung_Hirschberg.pdf</t>
  </si>
  <si>
    <t>Verwaltungsgemeinschaft Greußen - Stadt Greußen</t>
  </si>
  <si>
    <t>Haßleben</t>
  </si>
  <si>
    <t>Fragebogen_kommunale Strassenbeleuchtung_Hirschfeld.pdf</t>
  </si>
  <si>
    <t>Heiligenstadt</t>
  </si>
  <si>
    <t>03606 677-0</t>
  </si>
  <si>
    <t>03606 677-900</t>
  </si>
  <si>
    <t>info@heilbad-heiligenstadt.de</t>
  </si>
  <si>
    <t>Herr David Meitzner</t>
  </si>
  <si>
    <t>03606 677 609</t>
  </si>
  <si>
    <t>d.meitzner@heilbad-heiligenstadt.de</t>
  </si>
  <si>
    <t>Einsatz LED Leuchten in allen neuen Gewerbe- und Wohngebieten</t>
  </si>
  <si>
    <t>Klimaschutzförderung, KfW-Förderung</t>
  </si>
  <si>
    <t>Fragebogen_kommunale Strassenbeleuchtung_Heringen.pdf</t>
  </si>
  <si>
    <t>Stadt Heringen/Helme</t>
  </si>
  <si>
    <t>Heringen/Helme</t>
  </si>
  <si>
    <t>036333/6720</t>
  </si>
  <si>
    <t>036333/67227</t>
  </si>
  <si>
    <t>info@stadt-heringen.de</t>
  </si>
  <si>
    <t>Herr Axel Hofmann</t>
  </si>
  <si>
    <t>036333/67242</t>
  </si>
  <si>
    <t>axel.hofmann@stadt-heringen.de</t>
  </si>
  <si>
    <t>teilweise überalterte Technik</t>
  </si>
  <si>
    <t>Halbnachtschaltung (nachts nur jede 2. Lampe)</t>
  </si>
  <si>
    <t>alle zu teuer - keinen bestätigten Haushalt</t>
  </si>
  <si>
    <t>aus Kapazitätsgründen keine genauere Aufstellung möglich_x000D_die Finanzlage der Stadt erlaubt keine Erneuerung der Beleuchtungsanlagen</t>
  </si>
  <si>
    <t>Fragebogen_kommunale Strassenbeleuchtung_Hohengandern.pdf</t>
  </si>
  <si>
    <t>Hildburghausen</t>
  </si>
  <si>
    <t>03685 / 774-0</t>
  </si>
  <si>
    <t>03685 / 774-132</t>
  </si>
  <si>
    <t>poststelle@hildburghausen.de</t>
  </si>
  <si>
    <t>Herr Kelm</t>
  </si>
  <si>
    <t>03685 / 774-125</t>
  </si>
  <si>
    <t>r.kelm@hildburghausen.de</t>
  </si>
  <si>
    <t>Unter Punkt 1.3 ist die Einwohnerzahl für 2013 nicht vom TLS</t>
  </si>
  <si>
    <t>Fragebogen_kommunale Strassenbeleuchtung_Hohenstein.pdf</t>
  </si>
  <si>
    <t>Hirschberg</t>
  </si>
  <si>
    <t>036644-4300</t>
  </si>
  <si>
    <t>036644-22224</t>
  </si>
  <si>
    <t>c.nier@stadt-hirschberg-saale.de</t>
  </si>
  <si>
    <t>036644-43019</t>
  </si>
  <si>
    <t>s.mueller@stadt-hirschberg-saale.de</t>
  </si>
  <si>
    <t>erforderliche Modernisierungen und Investitionen nicht möglich</t>
  </si>
  <si>
    <t>ortsansässige vertraglich gebundene Elektrofirma</t>
  </si>
  <si>
    <t>fehlender Haushalt seit dem Jahre 2010</t>
  </si>
  <si>
    <t>Fragebogen_kommunale Strassenbeleuchtung_Hopfgarten.pdf</t>
  </si>
  <si>
    <t>Hirschfeld</t>
  </si>
  <si>
    <t>036602/332-22</t>
  </si>
  <si>
    <t>036602/332-55</t>
  </si>
  <si>
    <t>schumann@vg-brahmetal.de</t>
  </si>
  <si>
    <t>Herr Schumann</t>
  </si>
  <si>
    <t>Punkt 2.2.6  Der Gesamtstromverbrauch wird in der Gemeinde Hirschfeld nicht statistisch geführt. Eine Erstellung ist mit einem sehr hohen personellen und zeitlichen Aufwand verbunden. Der Stromverbrauch der Ortsbeleuchtung ist der größte Einzelbestandteil des Gesamtstromverbrauchs._x000D_Punkt 2.2.8 Das Alter der Straßenbeleuchtung ist sehr unterschiedlich und reicht bis in die Zeiten vor 1989 zurück.</t>
  </si>
  <si>
    <t>Fragebogen_kommunale Strassenbeleuchtung_Hörsel.pdf</t>
  </si>
  <si>
    <t>Hohengandern</t>
  </si>
  <si>
    <t>Fragebogen_kommunale Strassenbeleuchtung_Ichtershausen.pdf</t>
  </si>
  <si>
    <t>Monika Schilling, Verwaltungsgemeinschaft Saale-Rennsteig</t>
  </si>
  <si>
    <t>Hohenstein</t>
  </si>
  <si>
    <t>036336/5170</t>
  </si>
  <si>
    <t>036336/51730</t>
  </si>
  <si>
    <t>Frau Biernat</t>
  </si>
  <si>
    <t>036336/51725</t>
  </si>
  <si>
    <t>marliesbiernat@gemeindehohenstein-harz.de</t>
  </si>
  <si>
    <t>öffentlich-rechtlich, nicht in einen Betrieb ausgegliedert</t>
  </si>
  <si>
    <t>KFW</t>
  </si>
  <si>
    <t>Elektrofachbetrieb f. Wartung u. Reparatur</t>
  </si>
  <si>
    <t>eventuell Umrüstung auf LED</t>
  </si>
  <si>
    <t>Frage 4.3 auch sonstige: sowie teilweise Abschaltung jeder 2. Leuchte auf Neben- und Wohnstraßen_x000D__x000D_Die Gemeinde Hohenstein prüft momentan ein vorgestelltes Projekt einer schrittweisen Umrüstung der Straßenbeleuchtung auf LED._x000D__x000D_Die Einwohnerzahl 2013 ist entsprechend unsrer Daten im Einwohnermeldewesen, da die Zahl vom Thüringer Landesamt für Statistik noch nicht veröffentlicht sind.</t>
  </si>
  <si>
    <t>Fragebogen_kommunale Strassenbeleuchtung_Jena.pdf</t>
  </si>
  <si>
    <t>Hopfgarten</t>
  </si>
  <si>
    <t>03643/9084056</t>
  </si>
  <si>
    <t>03643/9084057</t>
  </si>
  <si>
    <t>Fragebogen_kommunale Strassenbeleuchtung_Kehmstedt.pdf</t>
  </si>
  <si>
    <t>Thomas Gülland</t>
  </si>
  <si>
    <t>Hörsel</t>
  </si>
  <si>
    <t>03622 - 92 10 0</t>
  </si>
  <si>
    <t xml:space="preserve">03622 - 92 10 10 </t>
  </si>
  <si>
    <t>info@hoersel.de</t>
  </si>
  <si>
    <t>Herr Jäger</t>
  </si>
  <si>
    <t>03622 - 92 10 12</t>
  </si>
  <si>
    <t>jaeger@hoersel.de</t>
  </si>
  <si>
    <t>zu viele HQL Leuchten, kein einheitliches Bestandsverzeichnis</t>
  </si>
  <si>
    <t>teil der Aufgaben des Bauhofes</t>
  </si>
  <si>
    <t>unterschiedlich je nach Ortsteil</t>
  </si>
  <si>
    <t>Lieferanten, THEGA</t>
  </si>
  <si>
    <t>qualifizierte Bestandserfassung und Modernisierungskonzept in 2014</t>
  </si>
  <si>
    <t xml:space="preserve">1. Aufgrund der Bildung der Landgemeinde stehen uns erst ab 2012 gemeinsame Zahlen für die Gemeinde _x000D_    Hörsel zur Verfügung._x000D_2. Pkt. 2.2.3 hier sind keine Daten verfügbar. _x000D_3. Pft. 3.4 "Personalkosten für Betreuung"diese Kosten werden nicht separat erfasst. _x000D_3. Die Zahlen zum Verwaltungshaushalt sind ohne Angabe der Ausgleichsbuchungen.  </t>
  </si>
  <si>
    <t>Fragebogen_kommunale Strassenbeleuchtung_Kella.pdf</t>
  </si>
  <si>
    <t>Jena</t>
  </si>
  <si>
    <t>03641 4989170</t>
  </si>
  <si>
    <t>elektrotechnik@jena.de</t>
  </si>
  <si>
    <t>Herr Helbig</t>
  </si>
  <si>
    <t>03641 4989171</t>
  </si>
  <si>
    <t>wir selbst</t>
  </si>
  <si>
    <t>Straßenbeleuchtungsanlage wurde 2011 von der Stadt Jena an den Kommunalservice Jena übergeben. Daher sind keine Angaben zu den Vorjahren möglich.</t>
  </si>
  <si>
    <t>Fragebogen_kommunale Strassenbeleuchtung_Kleinbrembach.pdf</t>
  </si>
  <si>
    <t>Judenbach</t>
  </si>
  <si>
    <t>03675/4238-0</t>
  </si>
  <si>
    <t>03675/4238-15</t>
  </si>
  <si>
    <t>sekretariat@judenbach.de</t>
  </si>
  <si>
    <t>Bürgermeister Albrecht Morgenroth</t>
  </si>
  <si>
    <t>03675/4238-11</t>
  </si>
  <si>
    <t>Kommunaleigentum</t>
  </si>
  <si>
    <t xml:space="preserve">Zur Verschönerung des Ortsbildes und Erhöhung der Verkehrssicherheit wurden fast alle Straßen im Gemeindegebiet (5 Ortsteile) im Rahmen der Dorferneuerung über Gemeinschaftsbaumaßnahmen mit anderen Versorgungsträgen ausgebaut und erhielten dabei eine neue Straßenbeleuchtung. _x000D_Erläuterung zu Punkt 2.2.3:_x000D_Die installierte Leistung der Straßenbeleuchtung ist unterschiedlich: 70, 80 oder 100 W/Lampe. Es wurden _x000D_80 W zur Berechnung angesetzt._x000D_Erläuterung zu Punkt 2.2.8:_x000D_Das Alter der Straßenbeleuchtung ist zwischen 1 und 22 Jahren._x000D_Die Nachtabschaltung läuft von 0:15 bis 4:30 Uhr. </t>
  </si>
  <si>
    <t>Fragebogen_kommunale Strassenbeleuchtung_Kleineutersdorf.pdf</t>
  </si>
  <si>
    <t>036424/77100</t>
  </si>
  <si>
    <t>036424/77104</t>
  </si>
  <si>
    <t>stadt@kahla.de</t>
  </si>
  <si>
    <t>Frau Backhaus</t>
  </si>
  <si>
    <t>063424/77630</t>
  </si>
  <si>
    <t>Bauhof@kahla.de</t>
  </si>
  <si>
    <t>iInvestitionsmangel</t>
  </si>
  <si>
    <t>Die Straßenbeleuchtung wurde geplant und gebaut nach DIN 5044._x000D_Die Wartung und Instandhaltung der  Straßenbeleuchtung erfolgt  je Quartal  durch 2 ortsansässige Elektrofirmen aus Kahla._x000D_Personalkosten Betreuung sind Leistungen(Reinigung, Streichen , eventuell anfallende Schachtarbeiten),_x000D_die durch den Städtischen Bauhof der Stadt Kahla erbracht werden._x000D_Einbau von Dimmtechnik  für 2 Schaltstellen mit 84 Lampen im Gewerbegebiet Kahla seit November 2011_x000D_zu Testzwecken.</t>
  </si>
  <si>
    <t>Fragebogen_kommunale Strassenbeleuchtung_Kleinfurra.pdf</t>
  </si>
  <si>
    <t>Kehmstedt</t>
  </si>
  <si>
    <t>036338/3530</t>
  </si>
  <si>
    <t>036338/35340</t>
  </si>
  <si>
    <t xml:space="preserve">                                     bauamt@bleicherode.de</t>
  </si>
  <si>
    <t>Herr Gülland</t>
  </si>
  <si>
    <t>036338/35327</t>
  </si>
  <si>
    <t>bauamt@bleicherode.de</t>
  </si>
  <si>
    <t>siehe Punkt 6</t>
  </si>
  <si>
    <t>zu den Punkten 2.2.2, 2.2.3 und 4.3 sind keine Angaben möglich, da die entsprechenden Informationen nicht vorliegen.</t>
  </si>
  <si>
    <t>Fragebogen_kommunale Strassenbeleuchtung_Kleinobringen.pdf</t>
  </si>
  <si>
    <t>Kella</t>
  </si>
  <si>
    <t>info@gemeinde-kella.de</t>
  </si>
  <si>
    <t>KFW zukünftig</t>
  </si>
  <si>
    <t>Fragebogen_kommunale Strassenbeleuchtung_Klettstedt.pdf</t>
  </si>
  <si>
    <t>Kindelbrück</t>
  </si>
  <si>
    <t>036375/51023</t>
  </si>
  <si>
    <t>036375/51030</t>
  </si>
  <si>
    <t>th.grubert@vg-kindelbrueck.de</t>
  </si>
  <si>
    <t>Herr Grubert</t>
  </si>
  <si>
    <t>Straßenbeleuchtungsvertrag mit einem privaten Unternehmen</t>
  </si>
  <si>
    <t>Straßenbeleuchtungsvertrag mit Energieversorger (enviaM)</t>
  </si>
  <si>
    <t>sonstige</t>
  </si>
  <si>
    <t>Energiekosten Verbrauch, Reparatur nach Aufwand, Wartung pauschal</t>
  </si>
  <si>
    <t>Fragebogen_kommunale Strassenbeleuchtung_Korbußen.pdf</t>
  </si>
  <si>
    <t>Kleinbrembach</t>
  </si>
  <si>
    <t>Fragebogen_kommunale Strassenbeleuchtung_Kranichfeld.pdf</t>
  </si>
  <si>
    <t>Doreen Müller</t>
  </si>
  <si>
    <t>Kleineutersdorf</t>
  </si>
  <si>
    <t>Fragebogen_kommunale Strassenbeleuchtung_Krombach.pdf</t>
  </si>
  <si>
    <t>Dr. K. Hünniger</t>
  </si>
  <si>
    <t>Kleinfurra</t>
  </si>
  <si>
    <t>036334 53361</t>
  </si>
  <si>
    <t>036334 53399</t>
  </si>
  <si>
    <t>gemeinde-kleinfurra@t-online.de</t>
  </si>
  <si>
    <t>Frau Kerstin Cassube</t>
  </si>
  <si>
    <t>036334 58015</t>
  </si>
  <si>
    <t>satzungen@vg-hainleite.de</t>
  </si>
  <si>
    <t>Eigentum der Gemeinde: Straßenbeleuchtungsvertrag mit Thüringer Energie AG</t>
  </si>
  <si>
    <t>Abschaltung aller Leuchten 0:00 Uhr bis 5:00 Uhr (ausgenommen Kreuzungen, Feuerwehr)</t>
  </si>
  <si>
    <t xml:space="preserve">Die o. g. Angaben beziehen sich auf die Gemeinde Kleinfurra mit den Ortsteilen Rüxleben und Hain. </t>
  </si>
  <si>
    <t>Fragebogen_kommunale Strassenbeleuchtung_Kutzleben.pdf</t>
  </si>
  <si>
    <t>Werner Markert</t>
  </si>
  <si>
    <t>Kleinobringen</t>
  </si>
  <si>
    <t>03643/420690</t>
  </si>
  <si>
    <t>036452/78528</t>
  </si>
  <si>
    <t>k.hunniger@vgbuttelstedt.de</t>
  </si>
  <si>
    <t>Umrüstung auf sparsame Leuchtmittel notwendig</t>
  </si>
  <si>
    <t>klomplette Abschaltung zwischen 23.30 und 5:30 Uhr</t>
  </si>
  <si>
    <t>Fragebogen_kommunale Strassenbeleuchtung_Kölleda.pdf</t>
  </si>
  <si>
    <t>Katrin Dix</t>
  </si>
  <si>
    <t>Klettstedt</t>
  </si>
  <si>
    <t>Herr Blumstein</t>
  </si>
  <si>
    <t>thomas.blumstein@vg.badtennstedt.de</t>
  </si>
  <si>
    <t>IKK - Energetische Stadtsanierung (KfW)</t>
  </si>
  <si>
    <t>Fragebogen_kommunale Strassenbeleuchtung_Laasdorf.pdf</t>
  </si>
  <si>
    <t>Manfred Kämmler</t>
  </si>
  <si>
    <t xml:space="preserve">Kloster Veßra </t>
  </si>
  <si>
    <t>über VG Feldstein bauamt@vg-feldstein.de</t>
  </si>
  <si>
    <t xml:space="preserve">Herr Köhler / Leiter Bau- und Liegenschaftsamt </t>
  </si>
  <si>
    <t xml:space="preserve">zusätzlich: 1 Lampe über Nutzlichtvertrag pauschal </t>
  </si>
  <si>
    <t xml:space="preserve">Dämmerungsschalter, Nachtabschaltung der gesamten Straßenbeleuchtung </t>
  </si>
  <si>
    <t xml:space="preserve">Die Gemeinden sind interessiert, die Straßenbeleuchtung im Rahmen ihrer finanziellen Leistungsfähigkeit_x000D_schrittweise mit energieeffizienter Technologie zu erneuern. Leider gibt es auf diesem Gebiet nur unzurei-_x000D_chende Fördermöglichkeiten. Nach dem Förderprogramm des BMU "Richtlinie zur Förderung von Klima-_x000D_schutzprojekten in sozialen, kulturellen u. öffentlichen Einrichtungen im Rahmen der Klimaschutzinitiative"_x000D_(Kommunalrichtlinie) vom 23.11.2011 müssen die förderfähigen Ausgaben eines Vorhabens mindestens eine Zuwendung von 10.000,- € ergeben. (Bagatellgrenze) bei einer Förderquote von früher 40%, ab 01.01.2012 25%. Das heißt, die förderfähigen Kosten müssen mindestens 40.000,- € betragen. Wobei hier nur die Kosten der Leuchten für Material und Montage anerkannt werden. Nicht förderfähig sind die Kosten für Maste, Erdkabel, Tiefbauarbeiten etc. _x000D_Für kleinere Gemeinden sind solche Fördermodalitäten völlig unrealistisch. Ohne eine ausreichende _x000D_Förderung sind die Gemeinden aufgrund fehlender Haushaltsmittel in der Regel nicht in der Lage in sparsame  _x000D_und umweltverträgliche Straßenbeleuchtungstechnik zu investieren. Vielleicht kann das Ergebnis dieser _x000D_Querschnittsprüfung dazu dienen, neue Impulse für praxisbezogene und anwenderfreundliche Förderpro-_x000D_gramme auf dem Gebiet der Straßenbeleuchtung zu schaffen. </t>
  </si>
  <si>
    <t>Fragebogen_kommunale Strassenbeleuchtung_Langenorla.pdf</t>
  </si>
  <si>
    <t>Kölleda</t>
  </si>
  <si>
    <t>03635 450 107</t>
  </si>
  <si>
    <t>03635 450 125</t>
  </si>
  <si>
    <t>edgar.wolf@vgem-koelleda.de</t>
  </si>
  <si>
    <t>Herr Wolf</t>
  </si>
  <si>
    <t xml:space="preserve">03635 450 107 </t>
  </si>
  <si>
    <t>Die Strompreise sind zu hoch, es gibt nicht ausreichend günstige Förderungen.</t>
  </si>
  <si>
    <t>Stadteigentum,</t>
  </si>
  <si>
    <t>jede 2. Lampe Nachtabschaltung, Kreuzungen/(Einmündungen bleiben an</t>
  </si>
  <si>
    <t>Nationale Klimaschutzinitiative, s. Pkt. 3.4 Modernisierung</t>
  </si>
  <si>
    <t>sollten sich günstige Förderprogramme mit geringen Eigenanteil auftun</t>
  </si>
  <si>
    <t>Straßenlampenneubau nur bei notwendiger Ausleuchtung, da keine gesetzl. Pflicht</t>
  </si>
  <si>
    <t>Um weitere Energie/Kosteneinsparungen zu erzielen, sollte der Freistaat Thüringen und die Industrie die LED-Technik für die Straßenbeleuchtung bezahlbar gestalten und es müssen Förderprogramme aufgelegt werden, wo auch Kommunen mit einen bzw. keinen Eigenanteil davon profitieren können. Als Alternative bleibt die komplette Abschaltung der Straßenbeleuchtung, da bis heute keine aussagekräftige Gesetzeslage vorliegt, wonach eine Gemeinde verpflichtet ist, an allen Straßen und Wegen/Gehwegen, Straßenbeleuchtung zu errichten.</t>
  </si>
  <si>
    <t>Fragebogen_kommunale Strassenbeleuchtung_Lemnitz.pdf</t>
  </si>
  <si>
    <t>Kerstin Cassube</t>
  </si>
  <si>
    <t>Korbußen</t>
  </si>
  <si>
    <t>036602/23314</t>
  </si>
  <si>
    <t>vg.brahmetal@t-online.de</t>
  </si>
  <si>
    <t>Förderprogramm zur Dorferneuerung</t>
  </si>
  <si>
    <t>Förderung Dorferneuerung</t>
  </si>
  <si>
    <t>Keine</t>
  </si>
  <si>
    <t>Punkt 2.2.4 Der Stromverbrauch wird im Gewerbegebiet nach Hoch- und Niedrigtarif abgerechnet._x000D_Punkt 2.2.5 Der Arbeitspreis richtet sich nach dem jeweiligen Tarif Hoch-Tarif = 33,1 Cent/kWh und Niedrig-Tarif = 17,6 Cent/kWh._x000D__x000D_Punkt 2.2.6 Der Stromverbrauch aller kommunalen Liegenschaften außer Straßenbeleuchtung ist nur grob geschätzt, da eine Ermittlung nach Rechnungslage nur mit einem sehr hohen Zeitaufwand ermittelt werden kann._x000D__x000D_Punkt 3.4 Die Modernisierung erfolgt im Rahmen der Neuerschließung des Gewerbegebietes 1991 - 1994_x000D_mit 86 Stück. Die Straßenbeleuchtung der Ortslage Korbußen wurde ab 2000 in verschiedenen Bauabschnitten im Rahmen des Förderprogrammes "Dorferneuerung" grundlegend, in der Gesamtmaßnahme Straßenbau, erneuert. Folgende Stückzahlen: LED 35W = 5 St., HIE 70W=7 St., HQL 80W=57 St., HQL 125W=17 Stück.</t>
  </si>
  <si>
    <t>Fragebogen_kommunale Strassenbeleuchtung_Lenterode.pdf</t>
  </si>
  <si>
    <t xml:space="preserve">Kranichfeld </t>
  </si>
  <si>
    <t>036450-34561</t>
  </si>
  <si>
    <t>036450-34515</t>
  </si>
  <si>
    <t xml:space="preserve">kaestner@vg-kranichfeld.de </t>
  </si>
  <si>
    <t xml:space="preserve">Herr Kästner </t>
  </si>
  <si>
    <t xml:space="preserve">zu Hoher Energieverbrauch </t>
  </si>
  <si>
    <t>Fragebogen_kommunale Strassenbeleuchtung_Krauthausen.pdf</t>
  </si>
  <si>
    <t>Krauthausen</t>
  </si>
  <si>
    <t>Fragebogen_kommunale Strassenbeleuchtung_Leutenberg.pdf</t>
  </si>
  <si>
    <t>Krombach</t>
  </si>
  <si>
    <t>gemeinde.krombach@web.de</t>
  </si>
  <si>
    <t>Guido König</t>
  </si>
  <si>
    <t>Fragebogen_kommunale Strassenbeleuchtung_Leutenthal.pdf</t>
  </si>
  <si>
    <t>Kutzleben</t>
  </si>
  <si>
    <t>Förderung v Klimaschutzproj. in soz., kulturellen u öffentl. Einrichtungen</t>
  </si>
  <si>
    <t>Die Straßenbeleuchtung wurde 2013 komplett modernisiert und mit LED - Beleuchtung ausgestattet, so dass die Zahlen zum aktuellen tatsächlichen neuen Verbrauch über ein Jahr noch nicht vorliegen!</t>
  </si>
  <si>
    <t>Fragebogen_kommunale Strassenbeleuchtung_Lichte.pdf</t>
  </si>
  <si>
    <t>Laasdorf</t>
  </si>
  <si>
    <t>Fragebogen_kommunale Strassenbeleuchtung_Linda.pdf</t>
  </si>
  <si>
    <t>Langenorla</t>
  </si>
  <si>
    <t>03647/423761</t>
  </si>
  <si>
    <t>03647/417321</t>
  </si>
  <si>
    <t>Beigeordneter Herr Fröhlich</t>
  </si>
  <si>
    <t>Fragebogen_kommunale Strassenbeleuchtung_Lödla.pdf</t>
  </si>
  <si>
    <t>Lemnitz</t>
  </si>
  <si>
    <t>036482 - 30828</t>
  </si>
  <si>
    <t>siegfried.leu1@web.de</t>
  </si>
  <si>
    <t>Herr Fischer</t>
  </si>
  <si>
    <t>036482 - 35915</t>
  </si>
  <si>
    <t>vg.vorsitzender@triptis.de</t>
  </si>
  <si>
    <t>teilweise keine Ausleuchtung der Straßen nach DIN im Altbestand</t>
  </si>
  <si>
    <t>Dorferneuerung, KfW</t>
  </si>
  <si>
    <t>Dorferneuerung, Konjunkturprogramm II</t>
  </si>
  <si>
    <t>Fragebogen_kommunale Strassenbeleuchtung_Mackenrode.pdf</t>
  </si>
  <si>
    <t>Lenterode</t>
  </si>
  <si>
    <t>036083/48012</t>
  </si>
  <si>
    <t>036083/48024</t>
  </si>
  <si>
    <t>bauamt@vg-uder.de</t>
  </si>
  <si>
    <t>Frau Wellmann</t>
  </si>
  <si>
    <t>BMU Klimaschutzinitiative</t>
  </si>
  <si>
    <t>Projektträger Jülich</t>
  </si>
  <si>
    <t>ortsansässige Elektroinstallationsbetriebe/Vertriebsmitarbeiter Leipziger Leuchten</t>
  </si>
  <si>
    <t>Fragebogen_kommunale Strassenbeleuchtung_Marksuhl.pdf</t>
  </si>
  <si>
    <t>Waltraut Schöbel</t>
  </si>
  <si>
    <t>Leutenberg</t>
  </si>
  <si>
    <t>036734/2310</t>
  </si>
  <si>
    <t>036734/22208</t>
  </si>
  <si>
    <t xml:space="preserve">info@leutenberg.de </t>
  </si>
  <si>
    <t>Uwe Rahe</t>
  </si>
  <si>
    <t>036734/23115</t>
  </si>
  <si>
    <t xml:space="preserve">urhahe@leutenberg.de </t>
  </si>
  <si>
    <t xml:space="preserve">Kostensenkung über das Dimmen der Straßenbeleuchtung wurde nicht genehmigt </t>
  </si>
  <si>
    <t>in kommunalen Eigentum</t>
  </si>
  <si>
    <t>Firma Dimmlight</t>
  </si>
  <si>
    <t>Die Stadt Leutenberg ist und war sehr bemüht, Einsparungen im Rahmen der Haushaltskonsolidierung vorzunehmen. Leider konnte ein Vertrag mit der Firma Dimmlight nicht zustande kommen, da es sich hierbei um ein kreditähnliches Rechtsgeschäft handelt und somit nicht genehmigungsfähig ist._x000D_</t>
  </si>
  <si>
    <t>Fragebogen_kommunale Strassenbeleuchtung_Masserberg.pdf</t>
  </si>
  <si>
    <t>Leutenthal</t>
  </si>
  <si>
    <t>zeitweise Abschaltung einiger Leuchten in der Nacht</t>
  </si>
  <si>
    <t>Die Einzelrechnungen sind zur Zeit bei der Rechnungsprüfung, deshalb können zum Stromverbrauch keine Angaben gemacht werden.</t>
  </si>
  <si>
    <t>Fragebogen_kommunale Strassenbeleuchtung_Mehna.pdf</t>
  </si>
  <si>
    <t>Lichte</t>
  </si>
  <si>
    <t>036701/290</t>
  </si>
  <si>
    <t>036701/112</t>
  </si>
  <si>
    <t>info@vg-lichtetal.de</t>
  </si>
  <si>
    <t>Herr Markert</t>
  </si>
  <si>
    <t>036701/29142</t>
  </si>
  <si>
    <t>markert@vg-lichtetal.de</t>
  </si>
  <si>
    <t xml:space="preserve">Straßenbeleuchtung zu alt und nicht funktiontüchtig </t>
  </si>
  <si>
    <t>Gemeinde Lichte</t>
  </si>
  <si>
    <t>Stromabrechnung Thüringer Energie</t>
  </si>
  <si>
    <t>zeitweise Nachtabschaltung ist in Vorbereitung</t>
  </si>
  <si>
    <t>Die Betreuung der Straßenbeleuchtung wird durch die Bauverwaltung der VG "Lichtetal am Rennsteig" organisiert. Deshalb sind in den Personalkosten keine Kosten ausgewiesen.</t>
  </si>
  <si>
    <t>Fragebogen_kommunale Strassenbeleuchtung_Meiningen.pdf</t>
  </si>
  <si>
    <t>Katrin Albertus</t>
  </si>
  <si>
    <t>Linda</t>
  </si>
  <si>
    <t>036608/96320</t>
  </si>
  <si>
    <t>036608/96325</t>
  </si>
  <si>
    <t>dix@wuenschendorf.de</t>
  </si>
  <si>
    <t>Frau Dix</t>
  </si>
  <si>
    <t>036603/96325</t>
  </si>
  <si>
    <t>KfW    / Projektträger Jülich    / Dorferneuerung</t>
  </si>
  <si>
    <t>Die Straßenbeleuchtung ist in verschiedenen Straßenzügen und Ortsteilen unterschiedlich. Teilweise erfolgte einer Erneuerung im Rahmen des Straßenbaus, welcher im Rahmen der Dorferneuerung erfolgte. Leider sind eine Reihe von Fragen so formuliert, dass sie nicht eindeutig beantwortet werden können. Beispielsweise Frage 4.2. - Es werden grundsätzlich Leuchten erneuert, die ausfallen. Wenn jedoch eine Straße grundhaft erneuert wird, nutzt die Gemeinde die Gelegenheit auch die Straßenbeleuchtung einzubeziehen und dabei Erdverkabelung vorzunehmen oder nach Bedarf auch neue Leuchten zu installieren. Weiterhin sind alte Straßenbeleuchtungen oft an Masten der Energieversorgung, hier wird mitunter kurzfristig eine Entscheidung notwendig, wenn der Netzbetreiber die Energieleitung unterirdisch neu verlegt und die Masten zurückbaut. Diese verschiedenen Entscheidungsgrundlagen können so nicht im Fragebogen beantwortet werden._x000D_Pkt. 3.4.  zu den Personalkosten der Betreuung lässt sich nicht ermitteln, da daran sowohl die Verwaltung der Verwaltungsgemeinschaft, wie auch die Bauhöfe oder beauftragte Unternehmer beteiligt sind._x000D_Die Pkt. unter 22 sind nur mit erheblichen Aufwand zu ermitteln, der sich mit der derzeitigen Haushaltssituation nicht vereinbaren lässt. Da sich das Formular nicht senden lässt, wenn nicht alle  Felder ausgefüllt sind , wurden eine mit Null ausgewiesen.</t>
  </si>
  <si>
    <t>Fragebogen_kommunale Strassenbeleuchtung_Mertendorf.pdf</t>
  </si>
  <si>
    <t>Stadtverwaltung Mühlhsuen</t>
  </si>
  <si>
    <t>Lödla</t>
  </si>
  <si>
    <t>Rositz</t>
  </si>
  <si>
    <t>034498/4540</t>
  </si>
  <si>
    <t>034498/22288</t>
  </si>
  <si>
    <t>sekretariat.goepel@vg-rositz.de</t>
  </si>
  <si>
    <t>Frau Heinke</t>
  </si>
  <si>
    <t>034498/454-23</t>
  </si>
  <si>
    <t>bauamt-loedla-monstab.heinke@vg-rositz.de</t>
  </si>
  <si>
    <t>kostenintensiv und in Teilen noch überaltet</t>
  </si>
  <si>
    <t>Umrüstung auf LED-Leuchten (schrittweise)</t>
  </si>
  <si>
    <t>Förderprogramm Dorferneuerung; Fonds enviaM Energieeffizienz Kommunen</t>
  </si>
  <si>
    <t>siehe Pkt. 4.5</t>
  </si>
  <si>
    <t>Fragebogen_kommunale Strassenbeleuchtung_Miesitz.pdf</t>
  </si>
  <si>
    <t>Mackenrode</t>
  </si>
  <si>
    <t>zu kostenintensiv</t>
  </si>
  <si>
    <t>Fragebogen_kommunale Strassenbeleuchtung_Mittelsömmern.pdf</t>
  </si>
  <si>
    <t>Marksuhl</t>
  </si>
  <si>
    <t>036925 / 9690</t>
  </si>
  <si>
    <t>036925 / 91210</t>
  </si>
  <si>
    <t>BM Trostmann</t>
  </si>
  <si>
    <t>Gemeinde Marksuhl</t>
  </si>
  <si>
    <t>Fragebogen_kommunale Strassenbeleuchtung_Mohlsdorf-Teichwolframsdorf.pdf</t>
  </si>
  <si>
    <t>Sven Kögler</t>
  </si>
  <si>
    <t>Masserberg</t>
  </si>
  <si>
    <t>+49 368705700</t>
  </si>
  <si>
    <t>+49 3687057028</t>
  </si>
  <si>
    <t>gemeindeverwaltung@masserberg.de</t>
  </si>
  <si>
    <t>Friedel Hablitzel</t>
  </si>
  <si>
    <t>+49 3687057012</t>
  </si>
  <si>
    <t>buergermeister@masserberg.de</t>
  </si>
  <si>
    <t>zu hohe Betriebs- und Reparaturkosten</t>
  </si>
  <si>
    <t>kommunale Haushaltsstelle</t>
  </si>
  <si>
    <t>Da der Haushaltsplan der Gemeinde Masserberg nur mit Bedarfszuweisung nach § 24 ThürFAG zur Haushaltskonsolidierung ausgeglichen werden kann sind Investitionsmaßnahmen kaum möglich.</t>
  </si>
  <si>
    <t>Fragebogen_kommunale Strassenbeleuchtung_Moßbach.pdf</t>
  </si>
  <si>
    <t>Mehna</t>
  </si>
  <si>
    <t>hohe Instandhaltungskosten</t>
  </si>
  <si>
    <t>Amplitutensteuerung</t>
  </si>
  <si>
    <t>Umstellung auf LED</t>
  </si>
  <si>
    <t>Fragebogen_kommunale Strassenbeleuchtung_Mönchenholzhausen.pdf</t>
  </si>
  <si>
    <t>Meiningen</t>
  </si>
  <si>
    <t>03693 45 45 45</t>
  </si>
  <si>
    <t>03693 45 45 99</t>
  </si>
  <si>
    <t>giesder@stadtmeiningen.de</t>
  </si>
  <si>
    <t>Jürgen Heyne</t>
  </si>
  <si>
    <t>03693 45 45 67</t>
  </si>
  <si>
    <t>heyne@stadtmeiningen.de</t>
  </si>
  <si>
    <t>Sanierungsstau</t>
  </si>
  <si>
    <t>Fragebogen_kommunale Strassenbeleuchtung_Mönchpfiffel-Nikolausrieth.pdf</t>
  </si>
  <si>
    <t>Mertendorf</t>
  </si>
  <si>
    <t>KfW,BMU Förderung, Dorferneuerung</t>
  </si>
  <si>
    <t>Fragebogen_kommunale Strassenbeleuchtung_Mörsdorf.pdf</t>
  </si>
  <si>
    <t>Sylvia Schneider</t>
  </si>
  <si>
    <t>Miesitz</t>
  </si>
  <si>
    <t>036482 - 48682</t>
  </si>
  <si>
    <t>bettina-gaebler@gmx.de</t>
  </si>
  <si>
    <t>KfW, Dorferneuerung</t>
  </si>
  <si>
    <t>Fragebogen_kommunale Strassenbeleuchtung_Mühlhausen.pdf</t>
  </si>
  <si>
    <t>Mittelsömmern</t>
  </si>
  <si>
    <t>Fragebogen_kommunale Strassenbeleuchtung_Nausitz.pdf</t>
  </si>
  <si>
    <t>Mohlsdorf-Teichwolframsdorf</t>
  </si>
  <si>
    <t>03661 453010</t>
  </si>
  <si>
    <t>03661 453017</t>
  </si>
  <si>
    <t>verwaltung@md-td.de</t>
  </si>
  <si>
    <t>Herr Walzel</t>
  </si>
  <si>
    <t>036624 224608</t>
  </si>
  <si>
    <t>gwalzel@md-td.de</t>
  </si>
  <si>
    <t>veraltete Anlagen</t>
  </si>
  <si>
    <t>mögliche Jahresprogramme LED Beleuchtung</t>
  </si>
  <si>
    <t>Abhängig von Straßenbaumaßnahmen anderer Träger</t>
  </si>
  <si>
    <t>Gemeinde erst seit 2012</t>
  </si>
  <si>
    <t>Fragebogen_kommunale Strassenbeleuchtung_Nesse-Apfelstädt.pdf</t>
  </si>
  <si>
    <t>Mönchenholzhausen</t>
  </si>
  <si>
    <t>036203/713270</t>
  </si>
  <si>
    <t>036203/713274</t>
  </si>
  <si>
    <t>nolte@vg-grammetal.de</t>
  </si>
  <si>
    <t>Fragebogen_kommunale Strassenbeleuchtung_Neustadt an der Orla.pdf</t>
  </si>
  <si>
    <t>Mönchpfiffel-Nikolausrieth</t>
  </si>
  <si>
    <t>034652/213</t>
  </si>
  <si>
    <t>Fragebogen_kommunale Strassenbeleuchtung_Nobitz.pdf</t>
  </si>
  <si>
    <t>Mörsdorf</t>
  </si>
  <si>
    <t>036428/61675</t>
  </si>
  <si>
    <t>036428/549647</t>
  </si>
  <si>
    <t>moersdorf@vg-hermsdorf.de</t>
  </si>
  <si>
    <t>Herr Lehmann</t>
  </si>
  <si>
    <t>Erneuerung veralteter stromintensiver Straßenbeleuchtung notwendig</t>
  </si>
  <si>
    <t>schrittweise Umstellung auf Energiesparlampen</t>
  </si>
  <si>
    <t>Zu Punkt 2.2.5:_x000D_Für die Straßenbeleuchtung in der Gemeinde Mörsdorf gelten 3 verschiedene Tarife:_x000D_23,36 Cent/kWh netto im Hochtarif_x000D_12,32 Cent/kWh netto im Niedertarif_x000D_17,30 Cent/kWh netto ohne Schwachlastregelung_x000D__x000D_Zu Punkt 3.4:_x000D_Die Kosten für die Modernisierung sind in den Investitionskosten enthalten und die Personalkosten für Betreuung sind in den Instandhaltungskosten enthalten.</t>
  </si>
  <si>
    <t>Fragebogen_kommunale Straßenbeleuchtung_Neuhaus-am-Rennweg.pdf</t>
  </si>
  <si>
    <t>Gemeinde Mohlsdorf-Teichwolframsdorf</t>
  </si>
  <si>
    <t>Moßbach</t>
  </si>
  <si>
    <t>03663 434330</t>
  </si>
  <si>
    <t>03663 434321</t>
  </si>
  <si>
    <t>info@vg-seenplatte.de</t>
  </si>
  <si>
    <t>Frau Schöbel</t>
  </si>
  <si>
    <t>03663 434325</t>
  </si>
  <si>
    <t>w.schoebel@vg-seenplatte.de</t>
  </si>
  <si>
    <t>Fragebogen_kommunale Strassenbeleuchtung_Nohra.pdf</t>
  </si>
  <si>
    <t>Mühlhausen</t>
  </si>
  <si>
    <t xml:space="preserve">03601 / 452-0 </t>
  </si>
  <si>
    <t>03601 / 452177</t>
  </si>
  <si>
    <t>poststelle@muehlhausen.de</t>
  </si>
  <si>
    <t>Wieditz, Gerd</t>
  </si>
  <si>
    <t>03601 / 452188</t>
  </si>
  <si>
    <t>gerd.wieditz@muehlhausen.de</t>
  </si>
  <si>
    <t xml:space="preserve">Investitionsbedarf </t>
  </si>
  <si>
    <t>Leuchtenindustrie</t>
  </si>
  <si>
    <t>Fragebogen_kommunale Strassenbeleuchtung_Oberheldrungen.pdf</t>
  </si>
  <si>
    <t>Nausitz</t>
  </si>
  <si>
    <t>03466/31183</t>
  </si>
  <si>
    <t>Wartungsvertrag mit Fa Schäffner</t>
  </si>
  <si>
    <t>Fragebogen_kommunale Strassenbeleuchtung_Ofeld.pdf</t>
  </si>
  <si>
    <t>Nesse-Apfelstädt</t>
  </si>
  <si>
    <t>036202/84010</t>
  </si>
  <si>
    <t>036202/84011</t>
  </si>
  <si>
    <t>info@nesse-apfelstaedt.de</t>
  </si>
  <si>
    <t>Herr Rosenthal</t>
  </si>
  <si>
    <t>036202/84035</t>
  </si>
  <si>
    <t>bvm1@nesse-apfelstaedt.de</t>
  </si>
  <si>
    <t>zu viele Quecksilberdampflampen - Umrüstung notwendig</t>
  </si>
  <si>
    <t>Dorferneuerung, Städtebausanierung, ELER, BMU Fördermittel</t>
  </si>
  <si>
    <t>Städtebausanierung, ELER</t>
  </si>
  <si>
    <t>Frage 4.2: Antwort auch Straßenzugweise_x000D_Frage 4.3: Antwort auch Außerbetriebnahme diverser Leuchten</t>
  </si>
  <si>
    <t>Fragebogen_kommunale Strassenbeleuchtung_Oberoppurg.pdf</t>
  </si>
  <si>
    <t>Neuhaus am Rennweg</t>
  </si>
  <si>
    <t>Henry Höwner</t>
  </si>
  <si>
    <t>03679 790 260</t>
  </si>
  <si>
    <t>henry.hoewner@neuhaus-am-rennweg.de</t>
  </si>
  <si>
    <t>30 % Überalterung</t>
  </si>
  <si>
    <t>Eigentum der Stadt Neuhaus am Rennweg, Wartung durch Firma DLC</t>
  </si>
  <si>
    <t>KfW-Programme</t>
  </si>
  <si>
    <t>Städtebauförderprogramme</t>
  </si>
  <si>
    <t>Unter 2.2.5 ist der Hochtarif der Straßenbeleuchtung mit 27,64 Cent/kWh eingetragen._x000D_Der Niedertarif beträgt 14,66 Cent/kWh - der Grundpreis beträgt 120,70 pro Jahr._x000D__x000D_Unter 2.2 8 _x000D_Das Alter der Straßenlampen beträgt 20-25 Jahre im Durchschnitt._x000D__x000D_Unter der lfd.Nr. 3.4 sind die Personalkosten für die Betreuung unter dem Punkt Instandhaltung und Wartung enthalten.  _x000D__x000D__x000D_</t>
  </si>
  <si>
    <t>Fragebogen_kommunale Strassenbeleuchtung_Oechsen.pdf</t>
  </si>
  <si>
    <t>Regine Horter</t>
  </si>
  <si>
    <t>Neustadt an der Orla</t>
  </si>
  <si>
    <t>036481/850</t>
  </si>
  <si>
    <t>036481/85105</t>
  </si>
  <si>
    <t>info@neustadtanderorla.thueringen.de</t>
  </si>
  <si>
    <t>036481/85133</t>
  </si>
  <si>
    <t>s.koegler@neustadtanderorla.thueringen.de</t>
  </si>
  <si>
    <t>Eigentum der Kommune, Dienstleister Stadtwerke</t>
  </si>
  <si>
    <t>nur bei Neubau von Straßen, z.B Dorferneuerung</t>
  </si>
  <si>
    <t>siehe 4.5, Dorferneuerung</t>
  </si>
  <si>
    <t>Fragebogen_kommunale Strassenbeleuchtung_oepfershausen.pdf</t>
  </si>
  <si>
    <t>Nobitz</t>
  </si>
  <si>
    <t>03447/5133-0</t>
  </si>
  <si>
    <t>03447/5133-10</t>
  </si>
  <si>
    <t>finanzen@gemeinde-nobitz.de</t>
  </si>
  <si>
    <t>Frau Lory und Frau Hahrt</t>
  </si>
  <si>
    <t>s.o.</t>
  </si>
  <si>
    <t>nicht ausreichende finanz. Mittel f. Modernisierung und Neubau</t>
  </si>
  <si>
    <t>gemeindliches Eigentum im Haushalt der Gemeinde</t>
  </si>
  <si>
    <t>nach Rechnungslegung Energieversorger und anderer beteiligter Firmen</t>
  </si>
  <si>
    <t>KfW, Dorferneuerung, BMU-Förderprogramme, Fonds</t>
  </si>
  <si>
    <t>Dorferneuerung, Fond "energieeffizienz Kommunen" der enviaM</t>
  </si>
  <si>
    <t>Fachfirmen</t>
  </si>
  <si>
    <t>Die Gemeinde Nobitz in ihrer jetzigen Ausdehnung existiert erst seit dem 31.12.2012. Durch die vorangegangene Fusion ist die Ermittlung der Daten bis 2009 aus Zeitgründen und teilweisem Nichtvorliegen der Daten nicht möglich._x000D__x000D_i.A. Marion Hahrt, Leiterin Finanzverwaltung</t>
  </si>
  <si>
    <t>Fragebogen_kommunale Strassenbeleuchtung_Oldisleben.pdf</t>
  </si>
  <si>
    <t>Nohra</t>
  </si>
  <si>
    <t>036334/53238</t>
  </si>
  <si>
    <t>036334/59635</t>
  </si>
  <si>
    <t>Gemeindeverw.Nohra@t-online.de</t>
  </si>
  <si>
    <t>036334/58015</t>
  </si>
  <si>
    <t>satzungen@vg-hainlaite.de</t>
  </si>
  <si>
    <t>Die o.g. Angaben beziehen sich auf die Gemeinde Nohra mit den Ortsteilen Wollersleben und Mörbach.</t>
  </si>
  <si>
    <t>Fragebogen_kommunale Strassenbeleuchtung_Pennewitz.pdf</t>
  </si>
  <si>
    <t>Nordhausen</t>
  </si>
  <si>
    <t>03631 / 6960</t>
  </si>
  <si>
    <t>03631 / 696150</t>
  </si>
  <si>
    <t>Herr Kohlhause</t>
  </si>
  <si>
    <t>03631 / 696200</t>
  </si>
  <si>
    <t>Bauamt@nordhause.de</t>
  </si>
  <si>
    <t>LED Anteil zu gering</t>
  </si>
  <si>
    <t>siehe 3.1</t>
  </si>
  <si>
    <t>Die Stadt Nordhausen führt ihre Haushaltswirtschaft seit dem Haushaltsjahr 2010 doppisch. Deshalb sind Angaben zu den Ausgaben des Verwaltungshaushalts nicht möglich. Ein Vergleich der kameralen und doppischen Daten ist nicht möglich._x000D__x000D_Gesamtbetrag der laufenden Auszahlungen:_x000D_2010: 58.214.864,68 €_x000D_2011: 59.316.987,16 €_x000D_2012: 60.216.609,98 € (vorläufig, Jahresabschluss noch nicht fertiggestellt)_x000D_2013: 60.704.132,30 € (vorläufig, Jahresabschluss noch nicht fertiggestellt)</t>
  </si>
  <si>
    <t>Fragebogen_kommunale Strassenbeleuchtung_Petersberg.pdf</t>
  </si>
  <si>
    <t>Oberheldrungen</t>
  </si>
  <si>
    <t>034673-72 22</t>
  </si>
  <si>
    <t xml:space="preserve">Fr. Diana Axthelm </t>
  </si>
  <si>
    <t>Fragebogen_kommunale Strassenbeleuchtung_Petriroda.pdf</t>
  </si>
  <si>
    <t>Obermaßfeld-Grimmenthal</t>
  </si>
  <si>
    <t>über die Dorferneuerung beim Amt für Landentwicklung Meiningen</t>
  </si>
  <si>
    <t xml:space="preserve">Obermaßfeld ist im Moment in der Dorferneuerung </t>
  </si>
  <si>
    <t>im Moment steht die Umsetzung geplanter anderer Projekte im Vordergrund</t>
  </si>
  <si>
    <t>_x000D_HAT 27,80 ct/kwh, NR 14,66 ct/kwh, 120,70 €/Jahr Grundpreis, 20,59 ct/kwh plus 92,25 €/Jahr Grundgebühr_x000D_Zu manchen Punkten liegen uns keine Zahlen vor, deshalb konnte nur 0 eingegeben werden.</t>
  </si>
  <si>
    <t>Fragebogen_kommunale Strassenbeleuchtung_Pfaffschwende.pdf</t>
  </si>
  <si>
    <t>Mike Hellmundt</t>
  </si>
  <si>
    <t>Oberoppurg</t>
  </si>
  <si>
    <t>03647/504418</t>
  </si>
  <si>
    <t>Bürgermeister Herr Böhme</t>
  </si>
  <si>
    <t>Fragebogen_kommunale Strassenbeleuchtung_Plothen.pdf</t>
  </si>
  <si>
    <t>Herr Andreas Schwarzer</t>
  </si>
  <si>
    <t>Oberschönau</t>
  </si>
  <si>
    <t>Viernau</t>
  </si>
  <si>
    <t>036847/450-0</t>
  </si>
  <si>
    <t>036847/450-10</t>
  </si>
  <si>
    <t>info@vg-haselgrund.de</t>
  </si>
  <si>
    <t>Herr Wagner</t>
  </si>
  <si>
    <t>036847/450-33</t>
  </si>
  <si>
    <t>k-h.wagner@vg-haselgrund.de</t>
  </si>
  <si>
    <t>IKK Energetische Stadtsanierung - Straßenbeleuchtung, IKK Kommunen</t>
  </si>
  <si>
    <t>Fragebogen_kommunale Strassenbeleuchtung_Probstzella.pdf</t>
  </si>
  <si>
    <t>Oechsen</t>
  </si>
  <si>
    <t>036965/64223</t>
  </si>
  <si>
    <t>036965/815270</t>
  </si>
  <si>
    <t>gemeinde-oechsen@t-online.de</t>
  </si>
  <si>
    <t>Frau Herbarth VG Dermbach</t>
  </si>
  <si>
    <t>IKK energetische Stadtsanierung-Stadtbeleuchtung über KfW</t>
  </si>
  <si>
    <t>Fragebogen_kommunale Strassenbeleuchtung_Rauschwitz.pdf</t>
  </si>
  <si>
    <t>Oepfershausen</t>
  </si>
  <si>
    <t>036940 / 50 245</t>
  </si>
  <si>
    <t>gemeinde_oepfershausen@gmx.de</t>
  </si>
  <si>
    <t>Bürgermeister Herr Hubert Schmidt</t>
  </si>
  <si>
    <t>Es sind noch alte Leuchtmittel vorhanden</t>
  </si>
  <si>
    <t>Einsatz von LED - Leuchtmitteln</t>
  </si>
  <si>
    <t>Grundhafte Modernisierungen der Straßenbeleuchtungsanlagen sind nur im Verbund mit Straßenbaumaßnahmen sinnvoll. Für die grundhafte Sanierung der Straßen in der Gemeinde Oepfershausen fehle die erforderlichen Finanzmittel (Eigenanteil).</t>
  </si>
  <si>
    <t>Fragebogen_kommunale Strassenbeleuchtung_Reichstädt.pdf</t>
  </si>
  <si>
    <t>Heidrun Herbarth Bauverwaltung</t>
  </si>
  <si>
    <t>Oldisleben</t>
  </si>
  <si>
    <t>siehe Pkt 1.2</t>
  </si>
  <si>
    <t>Betrieb durch Energieversorger EnviaM</t>
  </si>
  <si>
    <t>Straßenbeleuchtungsvertrag nach Leuchtstundenkalender</t>
  </si>
  <si>
    <t>Fragebogen_kommunale Strassenbeleuchtung_Reinholterode.pdf</t>
  </si>
  <si>
    <t>Manuel Schilling</t>
  </si>
  <si>
    <t>Pennewitz</t>
  </si>
  <si>
    <t>0 367 83/ 88 010</t>
  </si>
  <si>
    <t>0 367 83/ 88 019</t>
  </si>
  <si>
    <t>vg@langerberg.de</t>
  </si>
  <si>
    <t>Frau Ratajczak</t>
  </si>
  <si>
    <t>0 367 83/ 88 044</t>
  </si>
  <si>
    <t>ratajczak@langerberg.de</t>
  </si>
  <si>
    <t>hohe Verbrauchskosten</t>
  </si>
  <si>
    <t>Eigentum der Körperschaft des öffentlichen Rechts</t>
  </si>
  <si>
    <t>Darlehen KfW</t>
  </si>
  <si>
    <t>Fragebogen_kommunale Strassenbeleuchtung_Oberschönau.pdf</t>
  </si>
  <si>
    <t>Petersberg</t>
  </si>
  <si>
    <t>KfW, BMU Förderung, Dorferneuerung</t>
  </si>
  <si>
    <t>Fragebogen_kommunale Strassenbeleuchtung_Nordhausen.pdf</t>
  </si>
  <si>
    <t>Anett Ratajczak</t>
  </si>
  <si>
    <t>Petriroda</t>
  </si>
  <si>
    <t>036253/38-0</t>
  </si>
  <si>
    <t>036253/38102</t>
  </si>
  <si>
    <t>sekretariat@vg-asta.de</t>
  </si>
  <si>
    <t>Frau Haak</t>
  </si>
  <si>
    <t>036253/38214</t>
  </si>
  <si>
    <t>sandy.haak@vg-asta.de</t>
  </si>
  <si>
    <t>Fragebogen_kommunale Strassenbeleuchtung_Plaue.pdf</t>
  </si>
  <si>
    <t>Pfaffschwende</t>
  </si>
  <si>
    <t>info@a-z-schulservice.de</t>
  </si>
  <si>
    <t>Uwe Waghner</t>
  </si>
  <si>
    <t>Fragebogen_kommunale Strassenbeleuchtung_Pößneck.pdf</t>
  </si>
  <si>
    <t>Sandy Haak</t>
  </si>
  <si>
    <t>Plaue</t>
  </si>
  <si>
    <t>036207/56213</t>
  </si>
  <si>
    <t>036207/51723</t>
  </si>
  <si>
    <t>info@plaue-thueringen.de</t>
  </si>
  <si>
    <t>036205/933-42</t>
  </si>
  <si>
    <t>vghl@oberes-geratal.de</t>
  </si>
  <si>
    <t>teiweise sehr alte Leuchten, uneffektiv</t>
  </si>
  <si>
    <t>Eigentum der Stadt Plaue</t>
  </si>
  <si>
    <t>Teilweise Nachtabschaltung, teilweise Dimmung</t>
  </si>
  <si>
    <t>BMU Förderprogramm</t>
  </si>
  <si>
    <t>Fragebogen_kommunale Strassenbeleuchtung_Reinstädt.pdf</t>
  </si>
  <si>
    <t>Plothen</t>
  </si>
  <si>
    <t>Leistungsreduzierung auf 70 Watt  ab 22°°Uhr</t>
  </si>
  <si>
    <t>Fragebogen_kommunale Strassenbeleuchtung_Remptendorf.pdf</t>
  </si>
  <si>
    <t>Thomas Franke Gemeinde Remptendorf</t>
  </si>
  <si>
    <t>Pößneck</t>
  </si>
  <si>
    <t>03647 500253</t>
  </si>
  <si>
    <t>03647 500200</t>
  </si>
  <si>
    <t>Tiefbau@poessneck.de</t>
  </si>
  <si>
    <t>03647 500255</t>
  </si>
  <si>
    <t>zu wenig fachliche und finanzielle Unterstützung des Landes</t>
  </si>
  <si>
    <t>Punkt 3.4 Investitionen sind an Tiefbaumaßnahmen gebunden und somit sehr unterschiedlich in der zeitlichen Ausführung und Kostenhöhe (2013 Beginn Neubau Fußgängerzone Breite Straße)</t>
  </si>
  <si>
    <t>Fragebogen_kommunale Strassenbeleuchtung_Reurieth.pdf</t>
  </si>
  <si>
    <t>Ines Thurm</t>
  </si>
  <si>
    <t>Probstzella</t>
  </si>
  <si>
    <t>036735/461-0</t>
  </si>
  <si>
    <t>036735/461-55</t>
  </si>
  <si>
    <t>info@vgem-probstzella.de</t>
  </si>
  <si>
    <t>Sven Mechtold</t>
  </si>
  <si>
    <t>036735/461-12</t>
  </si>
  <si>
    <t>sven.mechtold@vgem-probstzella.de</t>
  </si>
  <si>
    <t>trotz Nachtabschaltung und Modernisierung bei Straßenbaumaßnahmen, ständig steigende  Kosten</t>
  </si>
  <si>
    <t xml:space="preserve">keine Betriebsform zum bewirtschaften der Straßenbeleuchtung, Wartung u. Instandhaltung erfolgt durch Bauhof bzw. Aufträge an Privatwirtschaft </t>
  </si>
  <si>
    <t>zeitweise Nachtabschaltung jeder 2. Leuchte in den Straßen wo dies technisch möglich ist</t>
  </si>
  <si>
    <t>KfW-Programm 215</t>
  </si>
  <si>
    <t>im Zuge von Straßenbaumaßnahmen werden Altanlagen ersetzt</t>
  </si>
  <si>
    <t>Fragebogen_kommunale Strassenbeleuchtung_Ringleben.pdf</t>
  </si>
  <si>
    <t>Rauschwitz</t>
  </si>
  <si>
    <t>KFW,BMU Förderung, Dorferneuerung</t>
  </si>
  <si>
    <t>Fragebogen_kommunale Strassenbeleuchtung_Rippershausen.pdf</t>
  </si>
  <si>
    <t>Reichstädt</t>
  </si>
  <si>
    <t>036602/22460</t>
  </si>
  <si>
    <t>veraltete Straßenlampen</t>
  </si>
  <si>
    <t>2.2.6 Eine Aufsplittung des Stromverbrauches ist nur unter einem sehr hohen zeitlichen und personellen Aufwand möglich. In der Gemeinde Reichstädt ist der Stromverbrauch für die Straßenbeleuchtung der größte Bestandteil des gesamten Stromverbrauchs._x000D_Punkt 2.2.8 die Straßenbeleuchtungsanlagen sind zum Teil älter als der angegebene Durchschnittwert</t>
  </si>
  <si>
    <t>Fragebogen_kommunale Strassenbeleuchtung_Rockhausen.pdf</t>
  </si>
  <si>
    <t>Reinholterode</t>
  </si>
  <si>
    <t>036085 453616</t>
  </si>
  <si>
    <t>036085 453618</t>
  </si>
  <si>
    <t>Fragebogen_kommunale Strassenbeleuchtung_Rodeberg.pdf</t>
  </si>
  <si>
    <t>Reinstädt</t>
  </si>
  <si>
    <t>Fragebogen_kommunale Strassenbeleuchtung_Rohrbach.pdf</t>
  </si>
  <si>
    <t>Stadt Schkölen</t>
  </si>
  <si>
    <t>Remptendorf</t>
  </si>
  <si>
    <t>verwaltung@remptendorf.de</t>
  </si>
  <si>
    <t>Thomas Franke</t>
  </si>
  <si>
    <t>buergermeister@remptendorf.de</t>
  </si>
  <si>
    <t xml:space="preserve"> Komlight -Vertrag mit Energieversorger</t>
  </si>
  <si>
    <t>Reduzierung der Leistung von 125 Watt auf 50/70 Watt</t>
  </si>
  <si>
    <t>verschiedene Fachfirmen</t>
  </si>
  <si>
    <t>wir sehen gegenwärtig kein Erfordernis</t>
  </si>
  <si>
    <t xml:space="preserve">Die Gemeinde hat in den Jahren 2009/2010 fast alle Leuchtmittel von 125 Watt HQL auf 70/50 Watt NAV ausgetauscht, aber durch Verdichtung der Lichtpunkte unsere Orte wesentlich besser ausgeleuchtet sind. Trotz des geringeren Energieverbrauchs sind die jährlichen Stromkosten nicht zurückgegangen. Das ist auch mit Strompreiserhöhungen zu begründen. Eine Amortisation dieser Maßnahme (Umstellung von HQL auf NAV) setzt frühestens nach 5 Jahren ein, so dass ein Austausch der Beleuchtung für uns gegenwärtig kein Thema ist, außer dort, wo der Energieversorger seine Anschlüsse in die Erde verlegt._x000D_Die Gemeinde hat einige Standorte über Komlight- Verträge mit dem Energieversorger abgeschlossen._x000D_Alle anderen Lichtpunkte sind im Eigentum der Gemeinde.  </t>
  </si>
  <si>
    <t>Fragebogen_kommunale Strassenbeleuchtung_Ronneburg.pdf</t>
  </si>
  <si>
    <t>Marina Wenkel</t>
  </si>
  <si>
    <t xml:space="preserve">Reurieth </t>
  </si>
  <si>
    <t>Nachtabschaltung der gesamten Straßenbeleuchtung</t>
  </si>
  <si>
    <t xml:space="preserve">Die Gemeinden sind interessiert, die Straßenbeleuchtung im Rahmen ihrer finanziellen Leistungsfähigkeit_x000D_schrittweise mit energieeffizienter Technologie zu erneuern. Leider gibt es auf diesem Gebiet nur unzurei-_x000D_chende Fördermöglichkeiten. Nach dem Förderprogramm des BMU "Richtlinie zur Förderung von Klima-_x000D_schutzprojekten in sozialen, kulturellen u. öffentlichen Einrichtungen im Rahmen der Klimaschutzinitiative"_x000D_(Kommunalrichtlinie) vom 23.11.2011 müssen die förderfähigen Ausgaben eines Vorhabens mindestens eine Zuwendung von 10.000,- € ergeben. (Bagatellgrenze) bei einer Förderquote von früher 40%, ab 01.01.2012 25%. Das heißt, die förderfähigen Kosten müssen mindestens 40.000,- € betragen. Wobei hier nur die Kosten der Leuchten für Material und Montage anerkannt werden. Nicht förderfähig sind die Kosten für Maste, Erdkabel, Tiefbauarbeiten etc. Aus diesen Gründen musste ein Förderantrag der Gemeinde Reurieth  im Jahr 2012 wieder zurückgezogen werden. Für kleinere Gemeinden sind solche Fördermodalitäten völlig unrealistisch. Ohne eine ausreichende Förderung sind die Gemeinden aufgrund fehlender Haushaltsmittel in der Regel nicht in der Lage in sparsame  und umweltverträgliche Straßenbeleuchtungstechnik zu investie-ren. Vielleicht kann das Ergebnis dieser Querschnittsprüfung dazu dienen, neue Impulse für praxisbezogene und anwenderfreundliche Förderprogramme auf dem Gebiet der Straßenbeleuchtung zu schaffen. </t>
  </si>
  <si>
    <t>Fragebogen_kommunale Strassenbeleuchtung_Rosendorf.pdf</t>
  </si>
  <si>
    <t>Erhard Piehler</t>
  </si>
  <si>
    <t>Ringleben</t>
  </si>
  <si>
    <t>036201/666-0</t>
  </si>
  <si>
    <t>036201/666-33</t>
  </si>
  <si>
    <t>info@vg-gera-aue.de</t>
  </si>
  <si>
    <t>Jeanette Mann, Leiterin Bauamt</t>
  </si>
  <si>
    <t>036201/666-26</t>
  </si>
  <si>
    <t>bauamt@vg-gera-aue.de</t>
  </si>
  <si>
    <t>Halbnacht- und Ganznachtschaltung im gesamten Ort</t>
  </si>
  <si>
    <t>Fragebogen_kommunale Strassenbeleuchtung_Rositz.pdf</t>
  </si>
  <si>
    <t>Rippershausen</t>
  </si>
  <si>
    <t>03693/454135</t>
  </si>
  <si>
    <t>03693/454157</t>
  </si>
  <si>
    <t>oelke@stadtmeiningen.de</t>
  </si>
  <si>
    <t>Florian Finkbeiner</t>
  </si>
  <si>
    <t>0361 - 652 3286</t>
  </si>
  <si>
    <t>florian.finkbeiner@thueringer-energienetze.com</t>
  </si>
  <si>
    <t>Erläuterung zu Punkt 2. 2. 4._x000D__x000D_Da die Abrechnung für das letzte Jahr noch nicht vorliegt, kann keine genaue Angabe zum gesamten Stromverbrauch des vergangenen Jahres gemacht werden.  Der angegebene Wert bezieht sich auf den Abrechnungszeitraum 01.01.2013 bis 02.10.2013._x000D_</t>
  </si>
  <si>
    <t>Fragebogen_kommunale Strassenbeleuchtung_Rothenstein.pdf</t>
  </si>
  <si>
    <t>Rockhausen</t>
  </si>
  <si>
    <t>036200-62431</t>
  </si>
  <si>
    <t>036200-62444</t>
  </si>
  <si>
    <t>candale@info-vg-riechheimer-berg.de</t>
  </si>
  <si>
    <t>Astrid Candale</t>
  </si>
  <si>
    <t>candale@vg-riechheimer-berg.de</t>
  </si>
  <si>
    <t>von Leuchtmittelherstellern</t>
  </si>
  <si>
    <t>Fragebogen_kommunale Strassenbeleuchtung_Gerbershausen.pdf</t>
  </si>
  <si>
    <t>Steffen Lohse</t>
  </si>
  <si>
    <t>Rodeberg</t>
  </si>
  <si>
    <t>036026/90910</t>
  </si>
  <si>
    <t>036026/90912</t>
  </si>
  <si>
    <t>verwaltung@rodeberg.de</t>
  </si>
  <si>
    <t>Klaus Zunke-Anhalt</t>
  </si>
  <si>
    <t>buergermeister@rodeberg.de</t>
  </si>
  <si>
    <t>kommunale Verwaltung</t>
  </si>
  <si>
    <t xml:space="preserve">Sonderverträge, Nachtstrom, nächtliche Teilbeleuchtung </t>
  </si>
  <si>
    <t>Dorferneuerung - Förderprogramm</t>
  </si>
  <si>
    <t>Ein Teil der Straßenbeleuchtung ist mit Hoch- und Tieftarifzähler ausgestattet:_x000D__x000D_Kosten Tagstrom:       27,8 ct/kwh (Brutto)_x000D_Kosten Nachtstrom:  14,7 ct/kwh (Brutto)_x000D__x000D_Kosten Eintarifzähler:  20,6 ct/kwh (Brutto)_x000D__x000D_</t>
  </si>
  <si>
    <t>Fragebogen_kommunale Strassenbeleuchtung_Röhrig.pdf</t>
  </si>
  <si>
    <t>Rohrbach</t>
  </si>
  <si>
    <t>036730/22268  - 0160/7578917</t>
  </si>
  <si>
    <t>036730/22268</t>
  </si>
  <si>
    <t>gemeinde@rohrbach-schwarzatal.de</t>
  </si>
  <si>
    <t>Dimmen und Außerbetriebnahme diverser Leuchten</t>
  </si>
  <si>
    <t>Elektrofachfirmen</t>
  </si>
  <si>
    <t>Fragebogen_kommunale Strassenbeleuchtung_Saalfeld.pdf</t>
  </si>
  <si>
    <t>Röhrig</t>
  </si>
  <si>
    <t>Fragebogen_kommunale Strassenbeleuchtung_Schimberg.pdf</t>
  </si>
  <si>
    <t>Sandy Oelke</t>
  </si>
  <si>
    <t>Ronneburg</t>
  </si>
  <si>
    <t>03 66 02 / 5 36 13</t>
  </si>
  <si>
    <t>03 66 02 / 5 36 11 13</t>
  </si>
  <si>
    <t>stadt@ronneburg.de</t>
  </si>
  <si>
    <t>Herr Lindig</t>
  </si>
  <si>
    <t>03 66 02 / 5 36 27</t>
  </si>
  <si>
    <t>03 66 02 / 5 36 11 27</t>
  </si>
  <si>
    <t>zu hohe Kosten, gestaffelte Nachtabschaltung, zu alte Beleuchtung</t>
  </si>
  <si>
    <t>Fragebogen_kommunale Strassenbeleuchtung_Schkölen.pdf</t>
  </si>
  <si>
    <t>Rosendorf</t>
  </si>
  <si>
    <t>036481 - 23358</t>
  </si>
  <si>
    <t>gasthaus.zwackau@web.de</t>
  </si>
  <si>
    <t>Fragebogen_kommunale Strassenbeleuchtung_Schloßvippach.pdf</t>
  </si>
  <si>
    <t>Gemeinde Rodeberg</t>
  </si>
  <si>
    <t>Herr Tschierske</t>
  </si>
  <si>
    <t>034498/45420</t>
  </si>
  <si>
    <t>bauamtsleiter.tschierske@vg-rositz.de</t>
  </si>
  <si>
    <t>Betriebskosten sind zu hoch</t>
  </si>
  <si>
    <t>LED-Leuchten</t>
  </si>
  <si>
    <t>Dorferneuerg i.v.m. Erneuerg. Straßen, envia M Energieeffizienz Kommunen</t>
  </si>
  <si>
    <t>Fragebogen_kommunale Strassenbeleuchtung_Schmoelln.pdf</t>
  </si>
  <si>
    <t>Mario Porsch</t>
  </si>
  <si>
    <t>Rothenstein</t>
  </si>
  <si>
    <t>GVFG-Förderung, GRW-Förderung, Förderung städtebaulicher Maßnahmen</t>
  </si>
  <si>
    <t>Fragebogen_kommunale Strassenbeleuchtung_Schöndorf.pdf</t>
  </si>
  <si>
    <t>René Lindig</t>
  </si>
  <si>
    <t>Saaleplatte</t>
  </si>
  <si>
    <t>036464/ 7600</t>
  </si>
  <si>
    <t>036464/ 76022</t>
  </si>
  <si>
    <t>saaleplatte@t-online.de</t>
  </si>
  <si>
    <t>Herr Hammer</t>
  </si>
  <si>
    <t>036464/ 76012</t>
  </si>
  <si>
    <t>joerg.hammer@bad-sulza.de</t>
  </si>
  <si>
    <t>zu hoher Stromverbrauch, keine optimale Ausleuchtung</t>
  </si>
  <si>
    <t>ist nicht ausgegliedert</t>
  </si>
  <si>
    <t>keine Kosen für Abrechnung, da in Gemeindeverwaltung mit abgerechnet wird</t>
  </si>
  <si>
    <t>Bundesförderprogramm</t>
  </si>
  <si>
    <t>alles Aktuelles zu moderner Straßenbeleuchtungen</t>
  </si>
  <si>
    <t>zu Pkt. 4.2.  noch hinzufügen: Straßenzugweise und nach möglichen Einsparpotentialen_x000D__x000D_zu Pkt. 4.3. noch hinzufügen: Dimmen einzelner Straßenzüge</t>
  </si>
  <si>
    <t>Fragebogen_kommunale Strassenbeleuchtung_Schönstedt.pdf</t>
  </si>
  <si>
    <t>Dieter Fischer</t>
  </si>
  <si>
    <t>Saalfeld/Saale</t>
  </si>
  <si>
    <t>03671/598-0</t>
  </si>
  <si>
    <t>03671/598-107</t>
  </si>
  <si>
    <t>info@stadt-saalfeld.de</t>
  </si>
  <si>
    <t>Leiter Tiefbauamt, Herr Uwe Neumann</t>
  </si>
  <si>
    <t>03671/598-350</t>
  </si>
  <si>
    <t>tiefbau@stadt-saalfeld.de</t>
  </si>
  <si>
    <t>Aufgrund des Stadtratsbeschlusses "Ausschalten jeder 2. Leuchte" hat die Verwaltung  Sicherheitsbedenken.</t>
  </si>
  <si>
    <t>jede 2. Leuchte aus</t>
  </si>
  <si>
    <t>Frage 1.4.: Die tatsächlichen IST-Ausgaben sind:_x000D_2013: 35.554.961,44 € _x000D_2012: 37.793.719,68 €_x000D_2011: 37.608.919,87 €_x000D_2010: 34.910.766,09 €_x000D_2009: 35.256.586,80 €_x000D__x000D_zu Pkt. 2.2.7_x000D_Quecksilberdampflampen                                      0,2 %_x000D_Natriumdampflampen                                          99,4 %_x000D_Halogenmetalldampflampen (Anstrahlung)    0,05 %_x000D_Leuchtstofflampen                                                    0,3 %_x000D_Leuchtdioden                                                              0,05 %_x000D__x000D_zu Pkt. 2.2.8: Alter der Lampen: 1-30 Jahre (überwiegend aus DDR-Zeiten)</t>
  </si>
  <si>
    <t>Fragebogen_kommunale Strassenbeleuchtung_Schwobfeld.pdf</t>
  </si>
  <si>
    <t>Schimberg</t>
  </si>
  <si>
    <t>ronald.leonhardt@kreis-eic.de</t>
  </si>
  <si>
    <t>Ronald Leonhardt</t>
  </si>
  <si>
    <t>ronald.leomnhardt@kreis-eic.de</t>
  </si>
  <si>
    <t>Fragebogen_kommunale Strassenbeleuchtung_Seelingstädt.pdf</t>
  </si>
  <si>
    <t>Schkölen</t>
  </si>
  <si>
    <t>036694-4030</t>
  </si>
  <si>
    <t>036694-40320</t>
  </si>
  <si>
    <t>stadtverwaltung@schkoelen.de</t>
  </si>
  <si>
    <t>Dr.Darnstädt</t>
  </si>
  <si>
    <t>Eine Aussage zum Leitungsnetz der Straßenbeleuchtung ist nicht vorhanden.  Die Aufnahme der Leuchten erfordert einen unvertretbar hohen Zeitaufwand, den wir mit dem geringen Personal nicht realisieren können. _x000D_Zum anderen sind mögliche Aussagen hinsichtlich der Modernisierung und Erneuerung vor allem wegen der fehlenden Haushaltsmittel nicht einzuordnen. Unsererseits wurden bereits mehrere Gespräche mit potentiellen Investoren geführt, die aber alle wegen der beschriebenen Gründe nicht zu realisieren waren.</t>
  </si>
  <si>
    <t>Fragebogen_kommunale Strassenbeleuchtung_Sickerode.pdf</t>
  </si>
  <si>
    <t>Gemeinde Südeichsfeld</t>
  </si>
  <si>
    <t>Schloßvippach</t>
  </si>
  <si>
    <t>036371-54014</t>
  </si>
  <si>
    <t>036371-54029</t>
  </si>
  <si>
    <t>marina.wenkel@vg-andermarke.de</t>
  </si>
  <si>
    <t>zu hohe Stromkosten</t>
  </si>
  <si>
    <t>eine Kostenstelle im Verwaltungshaushalt</t>
  </si>
  <si>
    <t>Fragebogen_kommunale Strassenbeleuchtung_Schmiedehausen.pdf</t>
  </si>
  <si>
    <t>Schmiedehausen</t>
  </si>
  <si>
    <t>036421/22731</t>
  </si>
  <si>
    <t>036421/35621</t>
  </si>
  <si>
    <t>Bürgermeister Bernd Otterstein</t>
  </si>
  <si>
    <t>Gesamte Beleuchtung wird von 01.00 Uhr bis 05.00 Uhr abgeschaltet</t>
  </si>
  <si>
    <t>Fragebogen_kommunale Strassenbeleuchtung_Sondershausen.pdf</t>
  </si>
  <si>
    <t>Schmölln</t>
  </si>
  <si>
    <t>034491 76-0</t>
  </si>
  <si>
    <t>034491 76-110</t>
  </si>
  <si>
    <t>stadtverwaltung@schmoelln.de</t>
  </si>
  <si>
    <t>Herr Bernd Schneider</t>
  </si>
  <si>
    <t>034491 76-160</t>
  </si>
  <si>
    <t>bauamt@schmoelln.de</t>
  </si>
  <si>
    <t>Betreuung durch Stadtwerke Schmölln GmbH</t>
  </si>
  <si>
    <t>Nachtabschaltung jeder zweiten Leuchte</t>
  </si>
  <si>
    <t>KFW-Programm IKK Energetische Stadtsanierung-Straßenbeleuchtung</t>
  </si>
  <si>
    <t xml:space="preserve">Punkt 1.3 :   Einwohnerzahl 31.12.2013 laut Einwohnermeldeamt Stadtverwaltung Schmölln_x000D__x000D_Punkt 3.4:   Ausgaben Instandhaltung, Wartung, Investitionen:_x000D_                      bereinigte Sollergebnisse werden zugrunde gelegt_x000D__x000D_                     Personalkosten für Betreuung:_x000D_                     Die Stadtwerke Schmölln GmbH erhalten den eingetragenen jährlichen Pauschalbetrag für die _x000D_                     Betreuung der Straßenbeleuchtung. Die Personalkosten sind hierbei enthalten._x000D_                   </t>
  </si>
  <si>
    <t>Fragebogen_kommunale Strassenbeleuchtung_Sonneberg.pdf</t>
  </si>
  <si>
    <t>Schöndorf</t>
  </si>
  <si>
    <t>036483/22347</t>
  </si>
  <si>
    <t>wiednerelektro@gmx.de</t>
  </si>
  <si>
    <t>wegen Sparmaßnahme Nachtabschaltung von 23.00 - 4.30 Uhr</t>
  </si>
  <si>
    <t>Fachliteratur</t>
  </si>
  <si>
    <t>Fragebogen_kommunale Strassenbeleuchtung_Sonnenstein.pdf</t>
  </si>
  <si>
    <t>Schönstedt</t>
  </si>
  <si>
    <t>036022/96601</t>
  </si>
  <si>
    <t>036022/96726</t>
  </si>
  <si>
    <t>gemeinde-schoenstedt@gmx.de</t>
  </si>
  <si>
    <t>z.Z. erfolgt eine Bestandsaufnahme und Analyse für effektive Einsparpotentiale</t>
  </si>
  <si>
    <t>KSB, Städtebauförderung, Dorferneuerung</t>
  </si>
  <si>
    <t>wie vor</t>
  </si>
  <si>
    <t>Wartungsvertrag mit Netzbetreiber</t>
  </si>
  <si>
    <t>Fragebogen_kommunale Strassenbeleuchtung_Steinbach.pdf</t>
  </si>
  <si>
    <t>Schwobfeld</t>
  </si>
  <si>
    <t>anmipaol@web.de</t>
  </si>
  <si>
    <t>Andreas Müller</t>
  </si>
  <si>
    <t>zu alt</t>
  </si>
  <si>
    <t>Fragebogen_kommunale Strassenbeleuchtung_Gernrode.pdf</t>
  </si>
  <si>
    <t>Seelingstädt</t>
  </si>
  <si>
    <t>KfW    / Projektträger Jülich    / Dorferneuerung / Städtebauförderung</t>
  </si>
  <si>
    <t>Dorferneuerung /Städtebauförderung</t>
  </si>
  <si>
    <t>Fragebogen_kommunale Strassenbeleuchtung_Stepfershausen.pdf</t>
  </si>
  <si>
    <t>jutta doehler</t>
  </si>
  <si>
    <t>Sickerode</t>
  </si>
  <si>
    <t>ggothe@t-online.de</t>
  </si>
  <si>
    <t>Gundolf Gothe</t>
  </si>
  <si>
    <t>Fragebogen_kommunale Strassenbeleuchtung_Suhl.pdf</t>
  </si>
  <si>
    <t>Sömmerda</t>
  </si>
  <si>
    <t>03634 350101</t>
  </si>
  <si>
    <t>03634 621477</t>
  </si>
  <si>
    <t>mail@stadt.soemmerda.de</t>
  </si>
  <si>
    <t>Jörg Nötzold</t>
  </si>
  <si>
    <t>03634 350364</t>
  </si>
  <si>
    <t>j.noetzold@stadt.soemmerda.de</t>
  </si>
  <si>
    <t>zu hoher Energieverbrauch</t>
  </si>
  <si>
    <t>KFW-Programm 215</t>
  </si>
  <si>
    <t>Fragebogen_kommunale Strassenbeleuchtung_Sömmerda.pdf</t>
  </si>
  <si>
    <t>Sondershausen</t>
  </si>
  <si>
    <t>03632/622-0</t>
  </si>
  <si>
    <t>03632/622-120</t>
  </si>
  <si>
    <t>info@sondershausen.de</t>
  </si>
  <si>
    <t>Wolfgang Werner</t>
  </si>
  <si>
    <t>03632/622-149</t>
  </si>
  <si>
    <t>wwerner@sondershausen.de</t>
  </si>
  <si>
    <t>chronische Unterdeckung der erforderlichen Haushaltsmittel f. Wartung, Reparatur und Investitionen</t>
  </si>
  <si>
    <t>Eigentum der Kommune, Geschäftsbesorgung durch Stadtwerke Sondershausen GmbH</t>
  </si>
  <si>
    <t>Dimmen, Außerbetriebnahme</t>
  </si>
  <si>
    <t>Fragebogen_kommunale Strassenbeleuchtung_Südeichsfeld.pdf</t>
  </si>
  <si>
    <t>Sonneberg</t>
  </si>
  <si>
    <t>03675 880-0</t>
  </si>
  <si>
    <t>03675 880-165</t>
  </si>
  <si>
    <t>hauptamt@stadt-son.de</t>
  </si>
  <si>
    <t>Alexander Heß</t>
  </si>
  <si>
    <t>03675 880-305</t>
  </si>
  <si>
    <t>hess-a@stadt-son.de</t>
  </si>
  <si>
    <t>Verbesserungswürdig sind die Dokumentation des Anlagenbestandes, Anlagenteile hohen Alters (bis ca. 40 Jahre), der Bestand an Quecksilberdampflampen sowie die standortbedingte Anfälligkeit  für Verkehrsunfälle in einigen Straßenzügen.</t>
  </si>
  <si>
    <t>Strom nach Verbrauch, Wartung pauschal (je akt. / inakt. Lichtpkt.), Instandsetzung nach Aufwand</t>
  </si>
  <si>
    <t>Zurzeit Außerbetriebnahme einzelner Leuchten. Für 2014 geplant und in Umsetzung befindlich: Flächendeckender Einbau von Lichtregelsystemen.</t>
  </si>
  <si>
    <t>KfW Prg. 215, Prg. 208</t>
  </si>
  <si>
    <t>Zurzeit keine, für die Installation der Lichtregelsysteme wird KfW 215 erwogen.</t>
  </si>
  <si>
    <t>Verbesserung der Dokumentation des Anlagenbestandes.</t>
  </si>
  <si>
    <t>Zeitliche Bindung von Maßnahmen der Straßenbeleuchtung an Straßenbaumaßnahmen oder Kabelverlegung des EVU aus Gründen der Wirtschaftlichkeit.</t>
  </si>
  <si>
    <t>Der Betrieb der Straßenbeleuchtung unterlag im erfassten Zeitraum verschiedenen Veränderungen, die (z. T. erheblichen) Einfluss auf die abgefragten Angaben besitzen. Im Wesentlichen betrifft das den Übergang der gesamten Wartung vom Bauhof an unser regionales EVU, die Teilabschaltung von ca. 25% aller Lichtpunkte und den Wechsel des Stromversorgers in einzelnen Ortsteilen. _x000D_Noch keinen Einfluss auf den Erfassungszeitraum besitzen hingegen die Eingemeindung von Oberland am Rennsteig zum 01.01.2014 und der für 2014 geplante und in Umsetzung befindliche Einbau von Lichtregelsystemen._x000D_Die Angabe zu 2.2.5 wurde gerundet, da das Formularfeld offensichtlich keine Angaben von Cent-Bruchteilen zulässt (genau wären es 21,88 ct/kWh)._x000D__x000D_Die Angabe zu 2.2.6 mit  "0 kWh" ist natürlich inhaltlich nicht zutreffend. Das Feld wurde nur ausgefüllt, um  den elektronischen Formularversand zu ermöglichen. Es wurde in unserem Hause entschieden, auf diese Angabe zu verzichten, da sie amts- und sachgebietsübergreifend nur mit unverhältnismäßigem Aufwand zu recherchieren wäre. Ähnlich verfahren wurde bei den Angaben zu 1.3 für 2013 und 3.4 (letzte beiden Zeilen)._x000D_</t>
  </si>
  <si>
    <t>Fragebogen_kommunale Strassenbeleuchtung_Gerstungen.pdf</t>
  </si>
  <si>
    <t>Sonnenstein</t>
  </si>
  <si>
    <t>036072-83110</t>
  </si>
  <si>
    <t>036072-80104</t>
  </si>
  <si>
    <t>buergerbuero@gemeinde-sonnenstein.de</t>
  </si>
  <si>
    <t>Bürgermeister Herr Peter Trappe</t>
  </si>
  <si>
    <t>036072-83113</t>
  </si>
  <si>
    <t>trappe@gemeinde-sonnentsein.de</t>
  </si>
  <si>
    <t>Die Landgemeinde Sonnenstein wurde mit dem Thüringer Gesetz zur freiwilligen Neugliederung kreisangehöriger Gemeinden im Jahr 2011 und zur Änderung des Thüringer Finanzausgleichgesetzes vom 17.11.2011 gebildet. Daher können in einigen Punkten des Fragebogens erst Angaben ab dem Jahr 2012 gemacht werden.</t>
  </si>
  <si>
    <t>Fragebogen_kommunale Strassenbeleuchtung_Gerterode.pdf</t>
  </si>
  <si>
    <t>Steinbach</t>
  </si>
  <si>
    <t>036085 40355</t>
  </si>
  <si>
    <t>036085 45755</t>
  </si>
  <si>
    <t>Fragebogen_kommunale Strassenbeleuchtung_Teichwitz.pdf</t>
  </si>
  <si>
    <t>Stepfershausen</t>
  </si>
  <si>
    <t>um die Stromkosten zu reduzieren, stellt die Gemeinde derzeit auf LED um</t>
  </si>
  <si>
    <t>Umrüstung auf LED</t>
  </si>
  <si>
    <t>Erläuterung zu Punkt 2. 2. 4._x000D__x000D_Da die Abrechnung für das letzte Jahr noch nicht vorliegt, kann keine genaue Angabe zum gesamten Stromverbrauch des vergangenen Jahres gemacht werden.  Der angegebene Wert bezieht sich auf den Abrechnungszeitraum 01.01.2013 bis 26.09.2013.</t>
  </si>
  <si>
    <t>Fragebogen_kommunale Strassenbeleuchtung_Thalwenden.pdf</t>
  </si>
  <si>
    <t>Südeichsfeld</t>
  </si>
  <si>
    <t>036024/80220</t>
  </si>
  <si>
    <t>036024/8022220</t>
  </si>
  <si>
    <t>info@lg-suedeichsfeld.de</t>
  </si>
  <si>
    <t>Werner Drößler</t>
  </si>
  <si>
    <t>036024/8022232</t>
  </si>
  <si>
    <t>w.droessler@lg-suedeichsfeld.de</t>
  </si>
  <si>
    <t>technischer Stand</t>
  </si>
  <si>
    <t>Dimmen und zeitweise Nachtabschaltung und -absenkung</t>
  </si>
  <si>
    <t>Zuschuss aus dem Bundeshaushalt EPL16</t>
  </si>
  <si>
    <t>Beratungsbüros</t>
  </si>
  <si>
    <t>Die Landgemeinde Südeichsfeld wurde erst im Jahr 2011gegründet._x000D_Eine Haushaltsplanung für die Landgemeinde erfolgte ab dem Haushaltsjahr 2012,_x000D_deshalb konnten in den Punkten 1.4 und 3.4 erst Angaben ab 2012 gemacht werden.</t>
  </si>
  <si>
    <t>Fragebogen_kommunale Strassenbeleuchtung_Themar.pdf</t>
  </si>
  <si>
    <t>Suhl</t>
  </si>
  <si>
    <t>03681/744127</t>
  </si>
  <si>
    <t>03681/744140</t>
  </si>
  <si>
    <t>info@ebkds.de</t>
  </si>
  <si>
    <t>Herr Volkhardt</t>
  </si>
  <si>
    <t>volkhardt@ebkds.de</t>
  </si>
  <si>
    <t>veralteter Bestand, hohe Energiekosten</t>
  </si>
  <si>
    <t>KfW 215</t>
  </si>
  <si>
    <t>KSB, Dorferneuerung etc.</t>
  </si>
  <si>
    <t>TheGA</t>
  </si>
  <si>
    <t>Fragebogen_kommunale Strassenbeleuchtung_Tonna.pdf</t>
  </si>
  <si>
    <t>Teichwitz</t>
  </si>
  <si>
    <t xml:space="preserve">Dorferneuerung </t>
  </si>
  <si>
    <t>Die Straßenbeleuchtung ist 1995 im Rahmen der Dorferneuerung neu gebaut worden._x000D_Pkt. 3.4.  zu den Personalkosten der Betreuung lässt sich nicht ermitteln, da daran sowohl die Verwaltung der Verwaltungsgemeinschaft, wie auch beauftragte Unternehmer beteiligt sind._x000D_Die Pkt. unter 22 sind nur mit erheblichen Aufwand zu ermitteln, der sich mit der derzeitigen Haushaltssituation nicht vereinbaren lässt. Da sich das Formular nicht senden lässt, wenn nicht alle  Felder ausgefüllt sind , wurden eine mit Null ausgewiesen._x000D_Die Gemeinde Teichwitz ist erst seit 2013 Mitglied der Verwaltungsgemeinschaft.</t>
  </si>
  <si>
    <t>Fragebogen_kommunale Strassenbeleuchtung_Treben.pdf</t>
  </si>
  <si>
    <t>Friedhelm Nordmann</t>
  </si>
  <si>
    <t>Thalwenden</t>
  </si>
  <si>
    <t>Fragebogen_kommunale Strassenbeleuchtung_Tröbnitz.pdf</t>
  </si>
  <si>
    <t>Themar</t>
  </si>
  <si>
    <t>036873 68817</t>
  </si>
  <si>
    <t>036873 68829</t>
  </si>
  <si>
    <t>kaemmerei@themar.de</t>
  </si>
  <si>
    <t>Frau Arnold, Barbara</t>
  </si>
  <si>
    <t>weiterer Sanierungsbedarf</t>
  </si>
  <si>
    <t>Nachtabsenkung</t>
  </si>
  <si>
    <t>BL-SE Städtebf., ELER, DE-Dorfern.</t>
  </si>
  <si>
    <t>Fragebogen_kommunale Strassenbeleuchtung_Ummerstadt.pdf</t>
  </si>
  <si>
    <t>Fragebogen_kommunale Strassenbeleuchtung_Unterweißbach.pdf</t>
  </si>
  <si>
    <t>Marco Auffenbauer</t>
  </si>
  <si>
    <t>Treben</t>
  </si>
  <si>
    <t>034343 70312</t>
  </si>
  <si>
    <t>034343 70327</t>
  </si>
  <si>
    <t>richter@vg-pleissenaue.de</t>
  </si>
  <si>
    <t>Frau Richter</t>
  </si>
  <si>
    <t>nicht zufrieden  weil zu hohe finanzielle Kosten Straßenbeleuchtung noch nicht komplett erstellt</t>
  </si>
  <si>
    <t>kommunaler Eigentum</t>
  </si>
  <si>
    <t>Fragebogen_kommunale Strassenbeleuchtung_Unterwellenborn.pdf</t>
  </si>
  <si>
    <t>Peter Schmidt</t>
  </si>
  <si>
    <t>Tröbnitz</t>
  </si>
  <si>
    <t>036428-64817</t>
  </si>
  <si>
    <t>036428-64848 (VG)</t>
  </si>
  <si>
    <t>bauamt@huegelland-taeler.de</t>
  </si>
  <si>
    <t>Herr Eberhardt</t>
  </si>
  <si>
    <t>veraltet, zu hohe Instandhaltungs- und Betriebskosten, unzureichende Beleuchtung</t>
  </si>
  <si>
    <t>Leuchtenhersteller, Presse</t>
  </si>
  <si>
    <t>Fragebogen_kommunale Strassenbeleuchtung_Veßra.pdf</t>
  </si>
  <si>
    <t>Ummerstadt</t>
  </si>
  <si>
    <t>036871 21806</t>
  </si>
  <si>
    <t>036871 30752</t>
  </si>
  <si>
    <t>stadt@stadt-ummerstadt.de</t>
  </si>
  <si>
    <t>Frau Staffel</t>
  </si>
  <si>
    <t>036871 288-28</t>
  </si>
  <si>
    <t>c.staffel@vg-heldburgerunterland.de</t>
  </si>
  <si>
    <t>Muss modernisiert werden</t>
  </si>
  <si>
    <t>Forschungszentrum Jülich</t>
  </si>
  <si>
    <t>Jülich</t>
  </si>
  <si>
    <t>Die Frage 2.2.6 habe ich offen gelassen, da der Arbeitsaufwand zur Beantwortung der Frage enorm ist und womöglich mit dem Nutzen nicht in Relevanz steht.</t>
  </si>
  <si>
    <t>Fragebogen_kommunale Strassenbeleuchtung_Viernau.pdf</t>
  </si>
  <si>
    <t>Unterweißbach</t>
  </si>
  <si>
    <t>036730/28143</t>
  </si>
  <si>
    <t>036730/316278</t>
  </si>
  <si>
    <t>gemeinde@unterweißbach.de</t>
  </si>
  <si>
    <t>Fragebogen_kommunale Strassenbeleuchtung_Vogtei.pdf</t>
  </si>
  <si>
    <t>Unterwellenborn</t>
  </si>
  <si>
    <t>03671 67310</t>
  </si>
  <si>
    <t>03671 673149</t>
  </si>
  <si>
    <t>poststelle@unterwellenborn.de</t>
  </si>
  <si>
    <t>Herr Ensenbach</t>
  </si>
  <si>
    <t>03671 673122</t>
  </si>
  <si>
    <t>b.ensenbach@unterwellenborn.de</t>
  </si>
  <si>
    <t>Kommunaler Straßenbau, Dorferneuerung</t>
  </si>
  <si>
    <t>siehe 4.5</t>
  </si>
  <si>
    <t>Pkt. 3.4: Instandhaltung und Wartung beinhaltet Modernisierung und Personalkosten für Betreuung_x000D__x000D_Pkt. 4.2: Erneuerung auch bei Ausfall, Straßenzugweise bei Straßenbau, nach möglichen Einsparpotentialen und nach einem Investitionsplan_x000D__x000D_Pkt. 4.3 sonstige Maßnahmen: vollständige Nachtabschaltung einzelner Straßenzüge, zeitweise Nachtabschaltung einzelner Straßenzüge, Dimmen einzelner Straßenzüge und die Außerbetriebnahme diverser Leuchten</t>
  </si>
  <si>
    <t>Fragebogen_kommunale Strassenbeleuchtung_Volkerode.pdf</t>
  </si>
  <si>
    <t>Verwaltungsgemeinschaft Greußen - Gemeinde Westgreußen</t>
  </si>
  <si>
    <t>h.semineth@vg-haselgrund.de</t>
  </si>
  <si>
    <t>Frau Semineth</t>
  </si>
  <si>
    <t>Durch weitere Modernisierung ist noch Einsparpotenzial vorhanden.</t>
  </si>
  <si>
    <t>Zeitweise Nachtabschaltung der gesamten Straßenbeleuchtung</t>
  </si>
  <si>
    <t>teilweise IKK Kommunen, aber seit 2011 keine Kreditaufnahmen</t>
  </si>
  <si>
    <t>Fragebogen_kommunale Strassenbeleuchtung_Volkmannsdorf.pdf</t>
  </si>
  <si>
    <t>Vogtei</t>
  </si>
  <si>
    <t>03601/7510-0</t>
  </si>
  <si>
    <t>03601/7510-19</t>
  </si>
  <si>
    <t>info@gemeinde-vogtei.de</t>
  </si>
  <si>
    <t>Herr Golebniak</t>
  </si>
  <si>
    <t>03601/751020</t>
  </si>
  <si>
    <t>thomas.golebniak@gemeinde-vogtei.de</t>
  </si>
  <si>
    <t>teilweise noch erheblicher Bestand an alten Freileitungen</t>
  </si>
  <si>
    <t>Weigerung der Energieversorgung zur CO2-Einsparung</t>
  </si>
  <si>
    <t>Bei den Ausgaben des VwHh 2013 sind auch die Ausgaben der ehemaligen VG und eines ZV enthalten.</t>
  </si>
  <si>
    <t>Fragebogen_kommunale Strassenbeleuchtung_Weberstedt.pdf</t>
  </si>
  <si>
    <t>Volkerode</t>
  </si>
  <si>
    <t>jensschmidt-6@t-online.de</t>
  </si>
  <si>
    <t>Jens Schmidt</t>
  </si>
  <si>
    <t>jensschmidt-6@t-onlin.de</t>
  </si>
  <si>
    <t>Fragebogen_kommunale Strassenbeleuchtung_Wehnde.pdf</t>
  </si>
  <si>
    <t>Volkmannsdorf</t>
  </si>
  <si>
    <t>03663 43 43 25</t>
  </si>
  <si>
    <t>Fragebogen_kommunale Strassenbeleuchtung_Weida.pdf</t>
  </si>
  <si>
    <t>Weberstedt</t>
  </si>
  <si>
    <t>036022/98156</t>
  </si>
  <si>
    <t>036022/98395</t>
  </si>
  <si>
    <t>gemeinde@weberstedt-hainich.de</t>
  </si>
  <si>
    <t>Fragebogen_kommunale Strassenbeleuchtung_Weimar.pdf</t>
  </si>
  <si>
    <t xml:space="preserve">Gabi Wetzel </t>
  </si>
  <si>
    <t>Wehnde</t>
  </si>
  <si>
    <t>036071/84630</t>
  </si>
  <si>
    <t>036071/96258</t>
  </si>
  <si>
    <t>kurze@lindenberg-eichsfeld.de</t>
  </si>
  <si>
    <t>Herr Kurze</t>
  </si>
  <si>
    <t>Fragebogen_kommunale Strassenbeleuchtung_Weißensee.pdf</t>
  </si>
  <si>
    <t>Weida</t>
  </si>
  <si>
    <t>info@weida.de</t>
  </si>
  <si>
    <t>Heiko Goldhan</t>
  </si>
  <si>
    <t>bauhof.weida@web.de</t>
  </si>
  <si>
    <t>zu wenig Modernisierung, Altanlagenbestand zu hoch</t>
  </si>
  <si>
    <t>Fachmessen, Fachseminare von Elektrogroßhandel und Industrie</t>
  </si>
  <si>
    <t>Fragebogen_kommunale Strassenbeleuchtung_Werningshausen.pdf</t>
  </si>
  <si>
    <t>Heike Burandt</t>
  </si>
  <si>
    <t>Weimar</t>
  </si>
  <si>
    <t>03643 7620</t>
  </si>
  <si>
    <t>03643 902392</t>
  </si>
  <si>
    <t>stadtverwaltung@stadtweimar.de</t>
  </si>
  <si>
    <t>Frau Rita-Sabine Kallenbach</t>
  </si>
  <si>
    <t>03643 762 724</t>
  </si>
  <si>
    <t>sabine.kallenbach@stadtweimar.de</t>
  </si>
  <si>
    <t>Bisher nur geringer Anteil an effizienter Straßenbeleuchtung im gesamten Stadtgebiet und den dazugehörigen Ortsteilen von  Weimr</t>
  </si>
  <si>
    <t xml:space="preserve">Dezernat Stadtentwicklung, Kultur, Bauen und Wirtschaft - Abt. Tiefbau </t>
  </si>
  <si>
    <t>vollständige Nachtabschaltung, zeitweise Nachtabschaltung, Außerbetriebnahme einzelner Leuchten</t>
  </si>
  <si>
    <t>Bundesministerium für Umwelt, KfW-Krdite</t>
  </si>
  <si>
    <t>Bundesministerium für Umwelt 2012</t>
  </si>
  <si>
    <t>2.2_x000D_2.2.1_x000D_Kilometer beleuchtete Straßen - sind nicht erfasst - gesamtes Straßennetz (Wege, Gemeinde-, Stadt-,    Bundes-, Landes und Kreisstraßen 300 km_x000D__x000D_3.4_x000D_Modernisierung - ist in der Instandhaltung und Wartung mit enthalten</t>
  </si>
  <si>
    <t>Fragebogen_kommunale Strassenbeleuchtung_Westgreußen.pdf</t>
  </si>
  <si>
    <t>Weißensee</t>
  </si>
  <si>
    <t>036374/22012</t>
  </si>
  <si>
    <t>036374/22030</t>
  </si>
  <si>
    <t>info@weissensee.de</t>
  </si>
  <si>
    <t>Herr Uwe Hammer Bau- und Ordnungsvewrwaltung</t>
  </si>
  <si>
    <t>036374/22014</t>
  </si>
  <si>
    <t>bauhof@weissensee.de</t>
  </si>
  <si>
    <t>Zu hoher Reparaturbedarf an Altleuchten</t>
  </si>
  <si>
    <t>Fragebogen_kommunale Strassenbeleuchtung_Westhausen.pdf</t>
  </si>
  <si>
    <t>Werningshausen</t>
  </si>
  <si>
    <t>Fragebogen_kommunale Strassenbeleuchtung_Wiegendorf.pdf</t>
  </si>
  <si>
    <t>Westgreußen</t>
  </si>
  <si>
    <t>Fragebogen_kommunale Strassenbeleuchtung_Wiesenfeld.pdf</t>
  </si>
  <si>
    <t>Jörg Böswetter</t>
  </si>
  <si>
    <t>Westhausen</t>
  </si>
  <si>
    <t>Fragebogen_kommunale Strassenbeleuchtung_Wingerode.pdf</t>
  </si>
  <si>
    <t>Wiegendorf</t>
  </si>
  <si>
    <t>Manfred Peisert</t>
  </si>
  <si>
    <t>0171 / 4319452</t>
  </si>
  <si>
    <t>Umrüstung durch fehlende Haushaltsmittel nicht möglich</t>
  </si>
  <si>
    <t>Fragebogen_kommunale Strassenbeleuchtung_Wolfsberg.pdf</t>
  </si>
  <si>
    <t>Wiesenfeld</t>
  </si>
  <si>
    <t>otto.hackethal@t-online.de</t>
  </si>
  <si>
    <t>Otto Hackethal</t>
  </si>
  <si>
    <t>Fragebogen_kommunale Strassenbeleuchtung_Wormstedt.pdf</t>
  </si>
  <si>
    <t>Wingerode</t>
  </si>
  <si>
    <t>03605 512292</t>
  </si>
  <si>
    <t>03605 546178</t>
  </si>
  <si>
    <t>Fragebogen_kommunale Strassenbeleuchtung_Wölfis.pdf</t>
  </si>
  <si>
    <t>Wölfis</t>
  </si>
  <si>
    <t>03624/3300</t>
  </si>
  <si>
    <t>03624/313634</t>
  </si>
  <si>
    <t>poststelle @ohrdruf.de</t>
  </si>
  <si>
    <t>Thomas Reinhardt</t>
  </si>
  <si>
    <t>0172 3656081</t>
  </si>
  <si>
    <t>buergermeister@woelfis.de</t>
  </si>
  <si>
    <t>Fragebogen_kommunale Strassenbeleuchtung_Gertewitz.pdf</t>
  </si>
  <si>
    <t>ullrich Heyder</t>
  </si>
  <si>
    <t xml:space="preserve">Wolfsberg </t>
  </si>
  <si>
    <t>036785/5880</t>
  </si>
  <si>
    <t>036785/50412</t>
  </si>
  <si>
    <t>gabi.wetzel@wolfsberggemeinde.de</t>
  </si>
  <si>
    <t>Frau Wetzel</t>
  </si>
  <si>
    <t>036785/58832</t>
  </si>
  <si>
    <t xml:space="preserve">teilweise Überalterung der Beleuchtung </t>
  </si>
  <si>
    <t xml:space="preserve">Kommunalverwaltung </t>
  </si>
  <si>
    <t>Ausstattung: 2.2.9._x000D_Gräfinau-Angstedt:            Hauptstraße, Nebenstraße - 25%, Wohngebietsstraße- 50%_x000D_Wümbach :                           Hauptstraße - 100%, Nebenstraße, Wohngebietsstraße - 50%_x000D_Bücheloh:                              Hauptstraße, Nebenstraße, Wohngebietsstraße - 100%_x000D__x000D_</t>
  </si>
  <si>
    <t>Fragebogen_kommunale Strassenbeleuchtung_Wünschendorf.pdf</t>
  </si>
  <si>
    <t>Verwaltungsgemeinschaft Lindenberg/Eichsfeld für Gemeinde Wehnde</t>
  </si>
  <si>
    <t>Wünschendorf/Elster</t>
  </si>
  <si>
    <t>Fragebogen_kommunale Strassenbeleuchtung_Zella.pdf</t>
  </si>
  <si>
    <t>Rene Reinicke</t>
  </si>
  <si>
    <t>Zella/Rhön</t>
  </si>
  <si>
    <t>036964/93002</t>
  </si>
  <si>
    <t>036964/93510</t>
  </si>
  <si>
    <t>gemeindezella@t-online.de</t>
  </si>
  <si>
    <t>IKK- energetische Stadtsanierung-Stadtbeleuchtung über KfW</t>
  </si>
  <si>
    <t>Fragebogen_kommunale Strassenbeleuchtung_Zeulenroda-Triebes.pdf</t>
  </si>
  <si>
    <t>Rita-Sabine Kallenbach</t>
  </si>
  <si>
    <t>Zeulenroda-Triebes</t>
  </si>
  <si>
    <t>036628/48-0</t>
  </si>
  <si>
    <t>036628/97395</t>
  </si>
  <si>
    <t>poststelle@zeulenroda-triebes.de</t>
  </si>
  <si>
    <t>Herr Böswetter</t>
  </si>
  <si>
    <t>036628/48305</t>
  </si>
  <si>
    <t>j.boeswetter@zeulenroda-triebes.de</t>
  </si>
  <si>
    <t>Investitionsstau</t>
  </si>
  <si>
    <t>KfW, easy-AZA, BMU-Förderung</t>
  </si>
  <si>
    <t>_x000D_Arbeitspreis bei Zweitarifmessung: HT 22,49 Ct/kWh_x000D_                                                                     NT 16,11 Ct/kWh</t>
  </si>
  <si>
    <t>Fragebogen_kommunale Strassenbeleuchtung_Ziegelheim.pdf</t>
  </si>
  <si>
    <t>Uwe Hammer</t>
  </si>
  <si>
    <t>Ziegelheim</t>
  </si>
  <si>
    <t>034497 - 8100</t>
  </si>
  <si>
    <t>034497 -81018</t>
  </si>
  <si>
    <t>verwaltungsgemeinschaft@wieratal.de</t>
  </si>
  <si>
    <t>Herr Kasper</t>
  </si>
  <si>
    <t>kasper@wieratal.de</t>
  </si>
  <si>
    <t>Leuchtpunktentfernungen teilw. zu weit auseinander, Masten z.T. überaltert, Stromtarif zu hoch</t>
  </si>
  <si>
    <t>Eigentum der Gemeinde Ziegelheim</t>
  </si>
  <si>
    <t>Umstellung Leuchtmittel auf LED</t>
  </si>
  <si>
    <t>Zuschuss aus Fonds Energieeffizienz Kommunen (FEK) bei EVU</t>
  </si>
  <si>
    <t>FEK (Fonds Energieeffizienz Kommunen)</t>
  </si>
  <si>
    <t>ortsansässiger Elektromeisterbetrieb/ beauftragte Firma für Reparatur und Instandhaltung</t>
  </si>
  <si>
    <t>zu Pkt. 3.4) Das Investvolumen im Bereich der SB ist in 2012 bedingt durch Elt-Ortsnetzerneuerung 
(2 Maßnahmen) in Verbindung mit einem  Mitleistungsanteil der Gemeinde sehr hoch im Vergleich zu den anderen Jahren.
Überhaupt führen Investitionsmaßnahmen seitens des EVU im Bereich Elt-Ortsnetzerneuerung bzw. Rekonstruktion, welche im übrigen seit 2009 verstärkt realisiert werden,  regelmäßig zu einer "Vergewaltigung" der öffentlichen Haushalte, da finanzschwache Kommunen auf die zusätzlichen Kostenaufwendungen nicht reagieren können.
Da nützt selbst das Konzessionsaufkommen nicht halbwegs, um diese Mehrkosten zu deckeln 
zu Pkt. 4.2) Im Zuge der Rekonstruktion der Elt-Ortsnetze seitens unseres EVU  kam es zwangsläufig zur teiweisen Erneuerung der Straßenbeleuchtungsanlagen in Folge der Mitführung des stromführenden Kabels der SB in Verbindung auch mit teilweiser Erneuerung von Masten und Leuchten in den einzelnen Ortsteilen, da in der Gemeinde ca. 90 % aller SB Masten gleichzeitig für Ortsnetze des EVU genutzt werden.
zu Pkt. 4.6) ertsmalig in 2014 FEK Mittel beantragt</t>
  </si>
  <si>
    <t>Einwohnerzahlen</t>
  </si>
  <si>
    <t>Zufriedenheit Straßenbeleuchtung</t>
  </si>
  <si>
    <t>km beleuchte-te Straße</t>
  </si>
  <si>
    <t>Lichtpunkte</t>
  </si>
  <si>
    <t>install. Leistung kW</t>
  </si>
  <si>
    <t>Verbrauch SB</t>
  </si>
  <si>
    <t>AP (ct/kWh)</t>
  </si>
  <si>
    <t>Verbrauch komm. Lieg</t>
  </si>
  <si>
    <t>Anteil der Leuchtmittel bezogen auf gesamte SB</t>
  </si>
  <si>
    <t>Hg-Dampf</t>
  </si>
  <si>
    <t>Na-Dampf</t>
  </si>
  <si>
    <t>Halogen</t>
  </si>
  <si>
    <t>Kompakt-leuchtstoff</t>
  </si>
  <si>
    <t>Leuchtstoff</t>
  </si>
  <si>
    <t>LED</t>
  </si>
  <si>
    <t>andere</t>
  </si>
  <si>
    <t>Alter SB</t>
  </si>
  <si>
    <t>Anteil der ausgestatteten Straßen nach DIN EN 13201</t>
  </si>
  <si>
    <t>Kommunales Eigentum?</t>
  </si>
  <si>
    <t>Betreibermodell</t>
  </si>
  <si>
    <t xml:space="preserve">Ausgaben </t>
  </si>
  <si>
    <t>Abrechnungsart</t>
  </si>
  <si>
    <t>Ausgaben Straßenbeleuchtung gesamt</t>
  </si>
  <si>
    <t>Fördermittel bekannt?</t>
  </si>
  <si>
    <t>Finanzierung Modernisierung</t>
  </si>
  <si>
    <t>???</t>
  </si>
  <si>
    <t>Voraussetzung erneuerung der SB</t>
  </si>
  <si>
    <t>Maßnahmen zur Stromeinsparung</t>
  </si>
  <si>
    <t>Fördermittel genutzt?</t>
  </si>
  <si>
    <t>genutzte Beratungsleistung</t>
  </si>
  <si>
    <t>angestrebte Ziele</t>
  </si>
  <si>
    <t>Hemmnisse</t>
  </si>
  <si>
    <t>Name der Kommune</t>
  </si>
  <si>
    <t>Einwohnerzahl</t>
  </si>
  <si>
    <t>Kommunengrößengruppe</t>
  </si>
  <si>
    <t>beleuchtete Straßenkilometer</t>
  </si>
  <si>
    <t>km</t>
  </si>
  <si>
    <t>Anzahl der Lichtpunkte</t>
  </si>
  <si>
    <t>LP</t>
  </si>
  <si>
    <t>EW</t>
  </si>
  <si>
    <t>installierte Leistung</t>
  </si>
  <si>
    <t>kW</t>
  </si>
  <si>
    <t>Stromverbrauch Straßenbeleuchtung</t>
  </si>
  <si>
    <t>Arbeitspreis Strom Straßenbeleuchtung</t>
  </si>
  <si>
    <t>ct/kWh</t>
  </si>
  <si>
    <t>kWh</t>
  </si>
  <si>
    <t>Alter Straßenbeleuchtung</t>
  </si>
  <si>
    <t>a</t>
  </si>
  <si>
    <t>Unteres Quartil</t>
  </si>
  <si>
    <t>Minimum</t>
  </si>
  <si>
    <t>Maximum</t>
  </si>
  <si>
    <t>Oberes Quartil</t>
  </si>
  <si>
    <t>Median</t>
  </si>
  <si>
    <t>&lt; 1000</t>
  </si>
  <si>
    <t>&gt; 50T</t>
  </si>
  <si>
    <t>Ihr Wert</t>
  </si>
  <si>
    <t>LP/km</t>
  </si>
  <si>
    <t>LP/EW</t>
  </si>
  <si>
    <r>
      <t>kWh</t>
    </r>
    <r>
      <rPr>
        <b/>
        <vertAlign val="subscript"/>
        <sz val="10"/>
        <color theme="1"/>
        <rFont val="Arial"/>
        <family val="2"/>
      </rPr>
      <t>SB</t>
    </r>
    <r>
      <rPr>
        <b/>
        <sz val="10"/>
        <color theme="1"/>
        <rFont val="Arial"/>
        <family val="2"/>
      </rPr>
      <t>/km</t>
    </r>
    <r>
      <rPr>
        <b/>
        <vertAlign val="subscript"/>
        <sz val="10"/>
        <color theme="1"/>
        <rFont val="Arial"/>
        <family val="2"/>
      </rPr>
      <t>SB</t>
    </r>
  </si>
  <si>
    <r>
      <t>kWh</t>
    </r>
    <r>
      <rPr>
        <b/>
        <vertAlign val="subscript"/>
        <sz val="10"/>
        <color theme="1"/>
        <rFont val="Arial"/>
        <family val="2"/>
      </rPr>
      <t>SB</t>
    </r>
    <r>
      <rPr>
        <b/>
        <sz val="10"/>
        <color theme="1"/>
        <rFont val="Arial"/>
        <family val="2"/>
      </rPr>
      <t>/EW</t>
    </r>
  </si>
  <si>
    <t>kWhSB/kmSB</t>
  </si>
  <si>
    <t>kWhSB/EW</t>
  </si>
  <si>
    <t/>
  </si>
  <si>
    <t>EWZ</t>
  </si>
  <si>
    <t>Pel[kW]/kmSB</t>
  </si>
  <si>
    <t>Pel[W]/LP</t>
  </si>
  <si>
    <r>
      <t>P</t>
    </r>
    <r>
      <rPr>
        <b/>
        <vertAlign val="subscript"/>
        <sz val="10"/>
        <color theme="1"/>
        <rFont val="Arial"/>
        <family val="2"/>
      </rPr>
      <t>el</t>
    </r>
    <r>
      <rPr>
        <b/>
        <sz val="10"/>
        <color theme="1"/>
        <rFont val="Arial"/>
        <family val="2"/>
      </rPr>
      <t>[W]/LP</t>
    </r>
  </si>
  <si>
    <r>
      <t>P</t>
    </r>
    <r>
      <rPr>
        <b/>
        <vertAlign val="subscript"/>
        <sz val="10"/>
        <color theme="1"/>
        <rFont val="Arial"/>
        <family val="2"/>
      </rPr>
      <t>el</t>
    </r>
    <r>
      <rPr>
        <b/>
        <sz val="10"/>
        <color theme="1"/>
        <rFont val="Arial"/>
        <family val="2"/>
      </rPr>
      <t>[kW]/km</t>
    </r>
    <r>
      <rPr>
        <b/>
        <vertAlign val="subscript"/>
        <sz val="10"/>
        <color theme="1"/>
        <rFont val="Arial"/>
        <family val="2"/>
      </rPr>
      <t>SB</t>
    </r>
  </si>
  <si>
    <t>1000 - &lt; 5000</t>
  </si>
  <si>
    <t>5000 - &lt; 10000</t>
  </si>
  <si>
    <t>10T - &lt; 20T</t>
  </si>
  <si>
    <t>20T - &lt; 50T</t>
  </si>
  <si>
    <t>Sortierung Gesamt</t>
  </si>
  <si>
    <t>Musterstadt</t>
  </si>
  <si>
    <r>
      <t>kWh</t>
    </r>
    <r>
      <rPr>
        <b/>
        <vertAlign val="subscript"/>
        <sz val="14"/>
        <color theme="0"/>
        <rFont val="Calibri"/>
        <family val="2"/>
        <scheme val="minor"/>
      </rPr>
      <t>SB</t>
    </r>
    <r>
      <rPr>
        <b/>
        <sz val="14"/>
        <color theme="0"/>
        <rFont val="Calibri"/>
        <family val="2"/>
        <scheme val="minor"/>
      </rPr>
      <t>/km</t>
    </r>
    <r>
      <rPr>
        <b/>
        <vertAlign val="subscript"/>
        <sz val="14"/>
        <color theme="0"/>
        <rFont val="Calibri"/>
        <family val="2"/>
        <scheme val="minor"/>
      </rPr>
      <t>SB</t>
    </r>
  </si>
  <si>
    <r>
      <t>kWh</t>
    </r>
    <r>
      <rPr>
        <b/>
        <vertAlign val="subscript"/>
        <sz val="14"/>
        <color theme="0"/>
        <rFont val="Calibri"/>
        <family val="2"/>
        <scheme val="minor"/>
      </rPr>
      <t>SB</t>
    </r>
    <r>
      <rPr>
        <b/>
        <sz val="14"/>
        <color theme="0"/>
        <rFont val="Calibri"/>
        <family val="2"/>
        <scheme val="minor"/>
      </rPr>
      <t>/EW</t>
    </r>
  </si>
  <si>
    <r>
      <t>LP/km</t>
    </r>
    <r>
      <rPr>
        <b/>
        <vertAlign val="subscript"/>
        <sz val="14"/>
        <color theme="0"/>
        <rFont val="Calibri"/>
        <family val="2"/>
        <scheme val="minor"/>
      </rPr>
      <t>SB</t>
    </r>
  </si>
  <si>
    <r>
      <t xml:space="preserve">Benchmarktool Straßenbeleuchtung
</t>
    </r>
    <r>
      <rPr>
        <b/>
        <sz val="14"/>
        <color theme="0"/>
        <rFont val="Calibri"/>
        <family val="2"/>
        <scheme val="minor"/>
      </rPr>
      <t>Dateneingabe</t>
    </r>
  </si>
  <si>
    <r>
      <t xml:space="preserve">Benchmark Straßenbeleuchtung
</t>
    </r>
    <r>
      <rPr>
        <b/>
        <sz val="16"/>
        <color theme="0"/>
        <rFont val="Calibri"/>
        <family val="2"/>
        <scheme val="minor"/>
      </rPr>
      <t>in Kommunengrößengruppe</t>
    </r>
  </si>
  <si>
    <r>
      <t xml:space="preserve">Benchmark Straßenbeleuchtung
</t>
    </r>
    <r>
      <rPr>
        <b/>
        <sz val="16"/>
        <color theme="0"/>
        <rFont val="Calibri"/>
        <family val="2"/>
        <scheme val="minor"/>
      </rPr>
      <t>Alle Kommunen</t>
    </r>
  </si>
  <si>
    <r>
      <t>P</t>
    </r>
    <r>
      <rPr>
        <b/>
        <vertAlign val="subscript"/>
        <sz val="14"/>
        <color theme="0"/>
        <rFont val="Calibri"/>
        <family val="2"/>
        <scheme val="minor"/>
      </rPr>
      <t>el</t>
    </r>
    <r>
      <rPr>
        <i/>
        <vertAlign val="subscript"/>
        <sz val="14"/>
        <color theme="0"/>
        <rFont val="Calibri"/>
        <family val="2"/>
        <scheme val="minor"/>
      </rPr>
      <t xml:space="preserve"> </t>
    </r>
    <r>
      <rPr>
        <i/>
        <sz val="14"/>
        <color theme="0"/>
        <rFont val="Calibri"/>
        <family val="2"/>
        <scheme val="minor"/>
      </rPr>
      <t>[W]</t>
    </r>
    <r>
      <rPr>
        <b/>
        <sz val="14"/>
        <color theme="0"/>
        <rFont val="Calibri"/>
        <family val="2"/>
        <scheme val="minor"/>
      </rPr>
      <t>/LP</t>
    </r>
  </si>
  <si>
    <r>
      <t>P</t>
    </r>
    <r>
      <rPr>
        <b/>
        <vertAlign val="subscript"/>
        <sz val="14"/>
        <color theme="0"/>
        <rFont val="Calibri"/>
        <family val="2"/>
        <scheme val="minor"/>
      </rPr>
      <t>el</t>
    </r>
    <r>
      <rPr>
        <i/>
        <vertAlign val="subscript"/>
        <sz val="14"/>
        <color theme="0"/>
        <rFont val="Calibri"/>
        <family val="2"/>
        <scheme val="minor"/>
      </rPr>
      <t xml:space="preserve"> </t>
    </r>
    <r>
      <rPr>
        <i/>
        <sz val="14"/>
        <color theme="0"/>
        <rFont val="Calibri"/>
        <family val="2"/>
        <scheme val="minor"/>
      </rPr>
      <t>[kW]</t>
    </r>
    <r>
      <rPr>
        <b/>
        <sz val="14"/>
        <color theme="0"/>
        <rFont val="Calibri"/>
        <family val="2"/>
        <scheme val="minor"/>
      </rPr>
      <t>/km</t>
    </r>
    <r>
      <rPr>
        <b/>
        <vertAlign val="subscript"/>
        <sz val="14"/>
        <color theme="0"/>
        <rFont val="Calibri"/>
        <family val="2"/>
        <scheme val="minor"/>
      </rPr>
      <t>SB</t>
    </r>
  </si>
  <si>
    <r>
      <t>AP</t>
    </r>
    <r>
      <rPr>
        <i/>
        <sz val="14"/>
        <color theme="0"/>
        <rFont val="Calibri"/>
        <family val="2"/>
        <scheme val="minor"/>
      </rPr>
      <t xml:space="preserve"> [ct/kWh]</t>
    </r>
  </si>
  <si>
    <r>
      <t>Kosten</t>
    </r>
    <r>
      <rPr>
        <b/>
        <vertAlign val="subscript"/>
        <sz val="14"/>
        <color theme="0"/>
        <rFont val="Calibri"/>
        <family val="2"/>
        <scheme val="minor"/>
      </rPr>
      <t>SB (B,W+I)</t>
    </r>
    <r>
      <rPr>
        <b/>
        <sz val="14"/>
        <color theme="0"/>
        <rFont val="Calibri"/>
        <family val="2"/>
        <scheme val="minor"/>
      </rPr>
      <t>/EW</t>
    </r>
  </si>
  <si>
    <t>Kosten (Betrieb, Wartung+Instandhaltung) Straßenbeleuchtung</t>
  </si>
  <si>
    <t>€</t>
  </si>
  <si>
    <t>B,W+I/EW</t>
  </si>
  <si>
    <r>
      <t xml:space="preserve">AP </t>
    </r>
    <r>
      <rPr>
        <i/>
        <sz val="14"/>
        <color theme="0"/>
        <rFont val="Calibri"/>
        <family val="2"/>
        <scheme val="minor"/>
      </rPr>
      <t>[ct/kWh]</t>
    </r>
  </si>
  <si>
    <r>
      <t>P</t>
    </r>
    <r>
      <rPr>
        <b/>
        <vertAlign val="subscript"/>
        <sz val="14"/>
        <color theme="0"/>
        <rFont val="Calibri"/>
        <family val="2"/>
        <scheme val="minor"/>
      </rPr>
      <t xml:space="preserve">el </t>
    </r>
    <r>
      <rPr>
        <i/>
        <sz val="14"/>
        <color theme="0"/>
        <rFont val="Calibri"/>
        <family val="2"/>
        <scheme val="minor"/>
      </rPr>
      <t>[W]</t>
    </r>
    <r>
      <rPr>
        <b/>
        <sz val="14"/>
        <color theme="0"/>
        <rFont val="Calibri"/>
        <family val="2"/>
        <scheme val="minor"/>
      </rPr>
      <t>/LP</t>
    </r>
  </si>
  <si>
    <r>
      <t>P</t>
    </r>
    <r>
      <rPr>
        <b/>
        <vertAlign val="subscript"/>
        <sz val="14"/>
        <color theme="0"/>
        <rFont val="Calibri"/>
        <family val="2"/>
        <scheme val="minor"/>
      </rPr>
      <t xml:space="preserve">el </t>
    </r>
    <r>
      <rPr>
        <i/>
        <sz val="14"/>
        <color theme="0"/>
        <rFont val="Calibri"/>
        <family val="2"/>
        <scheme val="minor"/>
      </rPr>
      <t>[kW]</t>
    </r>
    <r>
      <rPr>
        <b/>
        <sz val="14"/>
        <color theme="0"/>
        <rFont val="Calibri"/>
        <family val="2"/>
        <scheme val="minor"/>
      </rPr>
      <t>/km</t>
    </r>
    <r>
      <rPr>
        <b/>
        <vertAlign val="subscript"/>
        <sz val="14"/>
        <color theme="0"/>
        <rFont val="Calibri"/>
        <family val="2"/>
        <scheme val="minor"/>
      </rPr>
      <t>SB</t>
    </r>
  </si>
  <si>
    <t>Rang</t>
  </si>
  <si>
    <r>
      <t xml:space="preserve">Benchmark Straßenbeleuchtung
</t>
    </r>
    <r>
      <rPr>
        <b/>
        <sz val="16"/>
        <color theme="0"/>
        <rFont val="Calibri"/>
        <family val="2"/>
        <scheme val="minor"/>
      </rPr>
      <t>Rang zu allen Kommunen</t>
    </r>
  </si>
  <si>
    <t>Lichtpunkte pro Einwohner</t>
  </si>
  <si>
    <t xml:space="preserve">von </t>
  </si>
  <si>
    <r>
      <t xml:space="preserve">installierte Leistung </t>
    </r>
    <r>
      <rPr>
        <i/>
        <sz val="14"/>
        <color theme="0"/>
        <rFont val="Calibri"/>
        <family val="2"/>
        <scheme val="minor"/>
      </rPr>
      <t>[kW]</t>
    </r>
    <r>
      <rPr>
        <b/>
        <sz val="14"/>
        <color theme="0"/>
        <rFont val="Calibri"/>
        <family val="2"/>
        <scheme val="minor"/>
      </rPr>
      <t xml:space="preserve"> pro Einwohner</t>
    </r>
  </si>
  <si>
    <r>
      <t xml:space="preserve">installierte Leistung </t>
    </r>
    <r>
      <rPr>
        <i/>
        <sz val="14"/>
        <color theme="0"/>
        <rFont val="Calibri"/>
        <family val="2"/>
        <scheme val="minor"/>
      </rPr>
      <t>[W]</t>
    </r>
    <r>
      <rPr>
        <b/>
        <sz val="14"/>
        <color theme="0"/>
        <rFont val="Calibri"/>
        <family val="2"/>
        <scheme val="minor"/>
      </rPr>
      <t xml:space="preserve"> pro Lichtpunkt</t>
    </r>
  </si>
  <si>
    <t>Stromverbrauch SB pro Kilometer SB</t>
  </si>
  <si>
    <t>Stromverbrauch SB pro Einwohner</t>
  </si>
  <si>
    <t>Lichtpunkte pro Kilometer SB</t>
  </si>
  <si>
    <r>
      <t xml:space="preserve">Arpeitspreis Strom SB </t>
    </r>
    <r>
      <rPr>
        <i/>
        <sz val="14"/>
        <color theme="0"/>
        <rFont val="Calibri"/>
        <family val="2"/>
        <scheme val="minor"/>
      </rPr>
      <t>[ct/kWh]</t>
    </r>
  </si>
  <si>
    <r>
      <t>Kosten</t>
    </r>
    <r>
      <rPr>
        <i/>
        <sz val="14"/>
        <color theme="0"/>
        <rFont val="Calibri"/>
        <family val="2"/>
        <scheme val="minor"/>
      </rPr>
      <t xml:space="preserve"> (Betrieb, Wartung + Inst.)</t>
    </r>
    <r>
      <rPr>
        <b/>
        <sz val="14"/>
        <color theme="0"/>
        <rFont val="Calibri"/>
        <family val="2"/>
        <scheme val="minor"/>
      </rPr>
      <t xml:space="preserve"> pro Einwohner</t>
    </r>
  </si>
  <si>
    <t>Benchmark Straßenbeleuchtung</t>
  </si>
  <si>
    <t xml:space="preserve">vergleichen. Die Basis dieses Benchmarks bildet die Umfrage "Querschnittsprüfung kommunale Straßenbeleuchtung" des </t>
  </si>
  <si>
    <t>Thüringer Rechnungshofes (TRH) aus dem Jahr 2014. Hier wurden ausgewählte Kommunen aus allen Größengruppen zum Stand</t>
  </si>
  <si>
    <t>ihrer Straßenbeleuchtung befragt. Mit Hilfe der Auswertung des TRH wurde von der ThEGA dieses Benchmark-Tool entwickelt.</t>
  </si>
  <si>
    <t>Dateneingabe</t>
  </si>
  <si>
    <t>dem Namen der Kommune muss auch die Einwohnerzahl angegeben werden. Durch diese wird man dann der passenden</t>
  </si>
  <si>
    <t>Benchmark Kommunengrößengruppen</t>
  </si>
  <si>
    <t>Wartung + Instandhaltung) angegeben werden. Aus diesen Daten werden dann die Kennzahlen der Kommune generiert.</t>
  </si>
  <si>
    <t>Im Reiter "Benchmark Kommunengrößengruppen" werden die Kenndaten der Kommunen mit den Werten aus der Umfrage</t>
  </si>
  <si>
    <t>verglichen. Für den Vergleich wurden aus der TRH-Umfrage das untere &amp; obere Quartil, der Minimal- &amp; Maximalwert, sowie der</t>
  </si>
  <si>
    <r>
      <t>über bzw. unter dem oberen Quartil, wird dieser</t>
    </r>
    <r>
      <rPr>
        <b/>
        <sz val="11"/>
        <color rgb="FFFF0000"/>
        <rFont val="Calibri"/>
        <family val="2"/>
        <scheme val="minor"/>
      </rPr>
      <t xml:space="preserve"> rot</t>
    </r>
    <r>
      <rPr>
        <sz val="11"/>
        <color theme="1"/>
        <rFont val="Calibri"/>
        <family val="2"/>
        <scheme val="minor"/>
      </rPr>
      <t xml:space="preserve"> bzw. </t>
    </r>
    <r>
      <rPr>
        <b/>
        <sz val="11"/>
        <color theme="6" tint="-0.249977111117893"/>
        <rFont val="Calibri"/>
        <family val="2"/>
        <scheme val="minor"/>
      </rPr>
      <t>grün</t>
    </r>
    <r>
      <rPr>
        <b/>
        <sz val="11"/>
        <color rgb="FF92D050"/>
        <rFont val="Calibri"/>
        <family val="2"/>
        <scheme val="minor"/>
      </rPr>
      <t xml:space="preserve"> </t>
    </r>
    <r>
      <rPr>
        <sz val="11"/>
        <color theme="1"/>
        <rFont val="Calibri"/>
        <family val="2"/>
        <scheme val="minor"/>
      </rPr>
      <t>hinterlegt. In den jeweiligen Grafiken kann die Kommune dann</t>
    </r>
  </si>
  <si>
    <t>erkennen in welchem Bereich sie liegt.</t>
  </si>
  <si>
    <t>Benchmark Alle</t>
  </si>
  <si>
    <t xml:space="preserve">jeweiligen Kennzahlen der einzelnen Kommunen, welche an der Umfrage teilgenommen haben, ermittelt und der Größe nach </t>
  </si>
  <si>
    <t>aufsteigend sortiert. In den jeweiligen Diagrammen ist diese Auflistung als blauer Strich dargestellt. Die jeweilige Kennzahl der</t>
  </si>
  <si>
    <t>Anwenderkommune wurde ebenfalls in diese Liste integriert und wird als rotes Kreuz auf der Linie dargestellt. Weiterhin wird</t>
  </si>
  <si>
    <t xml:space="preserve">dieses Kreuz mit den Achsen verbunden, um die Einstufung des Ranges zu erleichtern. Zusätzlich wird der Rang sowie die </t>
  </si>
  <si>
    <t>Kennzahl tabellarisch dargestellt.</t>
  </si>
  <si>
    <t>teilnehmenden Kommunen sind.</t>
  </si>
  <si>
    <t>Auswahl Ergebnisse des Fragebogen</t>
  </si>
  <si>
    <t>Teilnehmer der Querschnittsprüfung</t>
  </si>
  <si>
    <t>Verbrauchsanteile SB zu den übrigen Liegenschaften</t>
  </si>
  <si>
    <t>Verwendete Leuchten in den Kommunen</t>
  </si>
  <si>
    <t>Alter der SB in den Kommunen</t>
  </si>
  <si>
    <t>Vergleich benötigte zu getätigten  Investitionen ('10 - '13)</t>
  </si>
  <si>
    <t>Das Diagramm zeigt die Anzahl der Teilnehmer in den einzelnen Größengruppen, welche für dieses Tool festgelegt worden.</t>
  </si>
  <si>
    <t>Die Diagramme zeigen die Stromverbrauchsanteile der Straßenbeleuchtung zu den anderen Liegenschaften der jeweiligen Kommunengrößengruppen.
Zu bemerken ist, dass der anteilige Stromverbrauch der Straßenbelechtung mit größerwerdender EWZ zurückgeht (Ausnahme 20.000 - &lt; 50.000 EW), da hier die Anzahl der kommunalen Liegenschaften steigt.</t>
  </si>
  <si>
    <t>In diesem Diagramm wird aufgezeigt, welche Leuchtentypen in den jeweiligen Kommunengrößen zum Einsatz kommen. Hierbei ist zu beachten, dass hier angegeben ist, wieviel Prozent der Kommunen diese Leuchten nutzen und nicht wieviel Prozent diese Anteil an der Straßenbeleuchtung haben.</t>
  </si>
  <si>
    <t>Im Diagramm wird das Alter der Straßenbeleuchtung allen Kommunen dargestellt. Erichtlich ist hierbei, dass über 1/3 der Straßenbeleuchtung über 20 Jahre alt und somit sanierungsbedürftig ist. Weiter 1/3 der Straßenbeleuchtung liegen zwischen 15 - 20 Jahren un kommen somit ebenfalls langsam in den Sanierungszustand.</t>
  </si>
  <si>
    <t>Aufbauend auf das Diagramm "Alter der Straßenbeleuchtung" ist hier der Vergleich von nötiger Investition pro Lichtpunkt zur getätigten Investition pro Lichtpunkt in den Jahren 2010-2013 dargestellt. In der Grafik wurden nur die Kommunen berücksichtigt, deren Straßenbeleuchtung &gt;= 15 a sind und Anteile an Quecksilber- &amp; Natriumdampflampen aufweisen.
Man erkennt, dass in jeder Kommunengrößengruppe pro Lichtpunkt mehr investiert werden müsste als dies in den letzten Jahren getan wurde, um seine Straßenbeleuchtung auf einen energetisch guten Standart zu bringen.</t>
  </si>
  <si>
    <t>Ergebnisse FB</t>
  </si>
  <si>
    <t xml:space="preserve">Im Reiter "Ergebnisse FB" werden ausgewählte Ergebnisse aus der Querschnittsprüfung als Diagramme dargestellt und kurz </t>
  </si>
  <si>
    <t>erläutert.</t>
  </si>
  <si>
    <t xml:space="preserve">Medianwert der jeweiligen Kommunengrößengruppe bestimmt. Diese Werte werden tabellarisch- und grafisch-aufbereitet </t>
  </si>
  <si>
    <t xml:space="preserve">generierten Kennzahlen jedoch mit dem unteren/oberen Quartil, den Minimal-/Maximalwerten sowie dem Medianwert aller, </t>
  </si>
  <si>
    <t xml:space="preserve">Vergleich liegt. </t>
  </si>
  <si>
    <t xml:space="preserve">Hierbei ist anzumerken, dass alle, aus der Umfrage stammenden, Werte verwendet worden, da dies die Angaben der </t>
  </si>
  <si>
    <t>Im Reiter "Dateneingabe" muss die Kommune die benötigten Angaben einfügen, um einen Vergleich zu ermöglichen. Neben</t>
  </si>
  <si>
    <t xml:space="preserve">Kommunengrößengruppe zugewiesen. Weiterhin müssen die Anzahl der Lichtpunkte, die beleuchteten Straßenkilometer, die </t>
  </si>
  <si>
    <t>installierte Leistung, der Stromverbrauch und das Alter der SB sowie der Arbeitspreis und die jährlichen Kosten (Betrieb,</t>
  </si>
  <si>
    <t xml:space="preserve">dargestellt. Zusätzlich  wird die jeweilige Kennzahl der Kommune in der Tabelle und Grafik angezeigt. Liegt dieser Wert </t>
  </si>
  <si>
    <t>Der Vergleich erfolgt innerhalb der Kommunengrößengruppe, welche durch die Eingabe der Einwohnerzahl bestimmt wurde.</t>
  </si>
  <si>
    <t xml:space="preserve">Dieser Reiter ist hinsichtlich Aufbau und Funktion analog zum Reiter "Benchmark Kommunengrößengruppen". Hier werden die </t>
  </si>
  <si>
    <t>an der Umfrage beteiligten Kommunen verglichen. Somit sieht die Kommunen, wie ihre Straßenbeleuchtung im Thüringer-</t>
  </si>
  <si>
    <t>Im Reiter "Rang" wird den Kommunen aufgezeigt, wie sie im Thüringer-Vergleich liegt. Hierfür wurden die</t>
  </si>
  <si>
    <r>
      <t xml:space="preserve">Dieses Benchmark-Tool bietet den Anwenderkommunen die Möglichkeit, ihre Straßenbeleuchtung (SB) </t>
    </r>
    <r>
      <rPr>
        <b/>
        <sz val="11"/>
        <color theme="1"/>
        <rFont val="Calibri"/>
        <family val="2"/>
        <scheme val="minor"/>
      </rPr>
      <t>Thüringenintern</t>
    </r>
    <r>
      <rPr>
        <sz val="11"/>
        <color theme="1"/>
        <rFont val="Calibri"/>
        <family val="2"/>
        <scheme val="minor"/>
      </rPr>
      <t xml:space="preserve"> zu</t>
    </r>
  </si>
  <si>
    <r>
      <rPr>
        <b/>
        <sz val="12"/>
        <color theme="1"/>
        <rFont val="Calibri"/>
        <family val="2"/>
        <scheme val="minor"/>
      </rPr>
      <t>Haftungsausschluss:</t>
    </r>
    <r>
      <rPr>
        <sz val="12"/>
        <color theme="1"/>
        <rFont val="Calibri"/>
        <family val="2"/>
        <scheme val="minor"/>
      </rPr>
      <t xml:space="preserve">
Die Excel-Anwendung wurde mit größtmöglicher Sorgfalt als  Entscheidungshilfe für die Tätigung von Energie-Einspar-Investitionen erstellt.  Haftungsansprüche gegen den Autor, welche sich auf Schäden materieller oder ideeller Art beziehen, die durch die Nutzung der dargebotenen Informationen bzw. Berechnungswerkzeuge verursacht wurden, sind grundsätzlich ausgeschlossen, sofern seitens des Verfassers kein nachweislich vorsätzliches oder grob fahrlässiges Verschulden vorliegt. 
Alle Angebote sind freibleibend und unverbindlich. Der Verfasser behält es sich ausdrücklich vor, Teile der Seiten oder das gesamte Angebot ohne gesonderte Ankündigung zu verändern, zu ergänzen, zu löschen oder die Veröffentlichung zeitweise oder endgültig einzustellen.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</si>
</sst>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0\ &quot;€&quot;;[Red]\-#,##0\ &quot;€&quot;"/>
    <numFmt numFmtId="8" formatCode="#,##0.00\ &quot;€&quot;;[Red]\-#,##0.00\ &quot;€&quot;"/>
    <numFmt numFmtId="164" formatCode="#,##0_ ;[Red]\-#,##0\ "/>
    <numFmt numFmtId="165" formatCode="0.0"/>
    <numFmt numFmtId="166" formatCode="#,##0.0"/>
  </numFmts>
  <fonts count="45" x14ac:knownFonts="1">
    <font>
      <sz val="11"/>
      <color theme="1"/>
      <name val="Calibri"/>
      <family val="2"/>
      <scheme val="minor"/>
    </font>
    <font>
      <sz val="11"/>
      <color theme="1"/>
      <name val="Arial"/>
      <family val="2"/>
    </font>
    <font>
      <b/>
      <sz val="10"/>
      <name val="Arial"/>
      <family val="2"/>
    </font>
    <font>
      <sz val="10"/>
      <color theme="1"/>
      <name val="Arial"/>
      <family val="2"/>
    </font>
    <font>
      <sz val="10"/>
      <color rgb="FFFF0000"/>
      <name val="Arial"/>
      <family val="2"/>
    </font>
    <font>
      <sz val="10"/>
      <name val="Arial"/>
      <family val="2"/>
    </font>
    <font>
      <sz val="8"/>
      <color indexed="81"/>
      <name val="Segoe UI"/>
      <charset val="1"/>
    </font>
    <font>
      <b/>
      <sz val="10"/>
      <color theme="1"/>
      <name val="Arial"/>
      <family val="2"/>
    </font>
    <font>
      <b/>
      <sz val="8"/>
      <color indexed="81"/>
      <name val="Segoe UI"/>
      <family val="2"/>
    </font>
    <font>
      <sz val="9"/>
      <color indexed="81"/>
      <name val="Tahoma"/>
      <charset val="1"/>
    </font>
    <font>
      <sz val="12"/>
      <color theme="1"/>
      <name val="Calibri"/>
      <family val="2"/>
      <scheme val="minor"/>
    </font>
    <font>
      <b/>
      <sz val="12"/>
      <color theme="1"/>
      <name val="Calibri"/>
      <family val="2"/>
      <scheme val="minor"/>
    </font>
    <font>
      <b/>
      <sz val="11"/>
      <color theme="1"/>
      <name val="Calibri"/>
      <family val="2"/>
      <scheme val="minor"/>
    </font>
    <font>
      <b/>
      <sz val="9"/>
      <color indexed="81"/>
      <name val="Tahoma"/>
      <family val="2"/>
    </font>
    <font>
      <b/>
      <sz val="14"/>
      <color theme="1"/>
      <name val="Calibri"/>
      <family val="2"/>
      <scheme val="minor"/>
    </font>
    <font>
      <b/>
      <vertAlign val="subscript"/>
      <sz val="10"/>
      <color theme="1"/>
      <name val="Arial"/>
      <family val="2"/>
    </font>
    <font>
      <b/>
      <sz val="20"/>
      <color theme="1"/>
      <name val="Calibri"/>
      <family val="2"/>
      <scheme val="minor"/>
    </font>
    <font>
      <b/>
      <sz val="10"/>
      <color theme="0"/>
      <name val="Arial"/>
      <family val="2"/>
    </font>
    <font>
      <sz val="10"/>
      <color theme="0"/>
      <name val="Arial"/>
      <family val="2"/>
    </font>
    <font>
      <sz val="14"/>
      <color theme="1"/>
      <name val="Calibri"/>
      <family val="2"/>
      <scheme val="minor"/>
    </font>
    <font>
      <b/>
      <sz val="14"/>
      <color theme="0"/>
      <name val="Calibri"/>
      <family val="2"/>
      <scheme val="minor"/>
    </font>
    <font>
      <b/>
      <vertAlign val="subscript"/>
      <sz val="14"/>
      <color theme="0"/>
      <name val="Calibri"/>
      <family val="2"/>
      <scheme val="minor"/>
    </font>
    <font>
      <b/>
      <sz val="12"/>
      <color theme="0"/>
      <name val="Calibri"/>
      <family val="2"/>
      <scheme val="minor"/>
    </font>
    <font>
      <b/>
      <sz val="18"/>
      <color theme="0"/>
      <name val="Calibri"/>
      <family val="2"/>
      <scheme val="minor"/>
    </font>
    <font>
      <sz val="11"/>
      <color theme="0"/>
      <name val="Calibri"/>
      <family val="2"/>
      <scheme val="minor"/>
    </font>
    <font>
      <b/>
      <sz val="20"/>
      <color theme="0"/>
      <name val="Calibri"/>
      <family val="2"/>
      <scheme val="minor"/>
    </font>
    <font>
      <sz val="20"/>
      <color theme="0"/>
      <name val="Calibri"/>
      <family val="2"/>
      <scheme val="minor"/>
    </font>
    <font>
      <b/>
      <sz val="16"/>
      <color theme="0"/>
      <name val="Calibri"/>
      <family val="2"/>
      <scheme val="minor"/>
    </font>
    <font>
      <b/>
      <sz val="11"/>
      <color theme="1"/>
      <name val="Arial"/>
      <family val="2"/>
    </font>
    <font>
      <i/>
      <vertAlign val="subscript"/>
      <sz val="14"/>
      <color theme="0"/>
      <name val="Calibri"/>
      <family val="2"/>
      <scheme val="minor"/>
    </font>
    <font>
      <i/>
      <sz val="14"/>
      <color theme="0"/>
      <name val="Calibri"/>
      <family val="2"/>
      <scheme val="minor"/>
    </font>
    <font>
      <sz val="9"/>
      <color indexed="81"/>
      <name val="Tahoma"/>
      <family val="2"/>
    </font>
    <font>
      <i/>
      <sz val="12"/>
      <color theme="1"/>
      <name val="Calibri"/>
      <family val="2"/>
      <scheme val="minor"/>
    </font>
    <font>
      <sz val="11"/>
      <name val="Arial"/>
      <family val="2"/>
    </font>
    <font>
      <b/>
      <sz val="11"/>
      <color theme="0"/>
      <name val="Calibri"/>
      <family val="2"/>
      <scheme val="minor"/>
    </font>
    <font>
      <b/>
      <sz val="22"/>
      <color theme="0"/>
      <name val="Calibri"/>
      <family val="2"/>
      <scheme val="minor"/>
    </font>
    <font>
      <sz val="11"/>
      <color rgb="FFFF0000"/>
      <name val="Calibri"/>
      <family val="2"/>
      <scheme val="minor"/>
    </font>
    <font>
      <b/>
      <sz val="11"/>
      <color rgb="FF92D050"/>
      <name val="Calibri"/>
      <family val="2"/>
      <scheme val="minor"/>
    </font>
    <font>
      <b/>
      <sz val="12"/>
      <color rgb="FF43C0FF"/>
      <name val="Calibri"/>
      <family val="2"/>
      <scheme val="minor"/>
    </font>
    <font>
      <b/>
      <sz val="12"/>
      <color rgb="FF00B050"/>
      <name val="Calibri"/>
      <family val="2"/>
      <scheme val="minor"/>
    </font>
    <font>
      <b/>
      <sz val="11"/>
      <color rgb="FFFF0000"/>
      <name val="Calibri"/>
      <family val="2"/>
      <scheme val="minor"/>
    </font>
    <font>
      <b/>
      <sz val="11"/>
      <color theme="6" tint="-0.249977111117893"/>
      <name val="Calibri"/>
      <family val="2"/>
      <scheme val="minor"/>
    </font>
    <font>
      <b/>
      <sz val="12"/>
      <color rgb="FF92D050"/>
      <name val="Calibri"/>
      <family val="2"/>
      <scheme val="minor"/>
    </font>
    <font>
      <b/>
      <sz val="12"/>
      <color rgb="FFFFC000"/>
      <name val="Calibri"/>
      <family val="2"/>
      <scheme val="minor"/>
    </font>
    <font>
      <b/>
      <sz val="12"/>
      <color rgb="FF7030A0"/>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0081C1"/>
        <bgColor indexed="64"/>
      </patternFill>
    </fill>
    <fill>
      <patternFill patternType="solid">
        <fgColor rgb="FFE5F6FF"/>
        <bgColor indexed="64"/>
      </patternFill>
    </fill>
    <fill>
      <patternFill patternType="solid">
        <fgColor rgb="FFFF0000"/>
        <bgColor indexed="64"/>
      </patternFill>
    </fill>
    <fill>
      <patternFill patternType="solid">
        <fgColor rgb="FF00B050"/>
        <bgColor indexed="64"/>
      </patternFill>
    </fill>
    <fill>
      <patternFill patternType="solid">
        <fgColor rgb="FF43C0FF"/>
        <bgColor indexed="64"/>
      </patternFill>
    </fill>
    <fill>
      <patternFill patternType="solid">
        <fgColor theme="0"/>
        <bgColor indexed="64"/>
      </patternFill>
    </fill>
  </fills>
  <borders count="59">
    <border>
      <left/>
      <right/>
      <top/>
      <bottom/>
      <diagonal/>
    </border>
    <border>
      <left/>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bottom style="thin">
        <color indexed="64"/>
      </bottom>
      <diagonal/>
    </border>
    <border>
      <left/>
      <right style="thin">
        <color indexed="64"/>
      </right>
      <top/>
      <bottom style="hair">
        <color indexed="64"/>
      </bottom>
      <diagonal/>
    </border>
    <border>
      <left/>
      <right style="thin">
        <color indexed="64"/>
      </right>
      <top style="medium">
        <color indexed="64"/>
      </top>
      <bottom style="hair">
        <color indexed="64"/>
      </bottom>
      <diagonal/>
    </border>
    <border>
      <left/>
      <right style="thin">
        <color indexed="64"/>
      </right>
      <top/>
      <bottom style="thin">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diagonal/>
    </border>
    <border>
      <left/>
      <right style="medium">
        <color indexed="64"/>
      </right>
      <top style="hair">
        <color indexed="64"/>
      </top>
      <bottom/>
      <diagonal/>
    </border>
    <border>
      <left style="medium">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medium">
        <color indexed="64"/>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top style="thin">
        <color indexed="64"/>
      </top>
      <bottom style="hair">
        <color indexed="64"/>
      </bottom>
      <diagonal/>
    </border>
    <border>
      <left/>
      <right/>
      <top style="hair">
        <color indexed="64"/>
      </top>
      <bottom/>
      <diagonal/>
    </border>
    <border>
      <left style="medium">
        <color indexed="64"/>
      </left>
      <right/>
      <top style="hair">
        <color indexed="64"/>
      </top>
      <bottom/>
      <diagonal/>
    </border>
  </borders>
  <cellStyleXfs count="1">
    <xf numFmtId="0" fontId="0" fillId="0" borderId="0"/>
  </cellStyleXfs>
  <cellXfs count="460">
    <xf numFmtId="0" fontId="0" fillId="0" borderId="0" xfId="0"/>
    <xf numFmtId="0" fontId="3" fillId="0" borderId="0" xfId="0" applyFont="1" applyAlignment="1">
      <alignment horizontal="center" wrapText="1"/>
    </xf>
    <xf numFmtId="49" fontId="3" fillId="0" borderId="0" xfId="0" applyNumberFormat="1" applyFont="1" applyAlignment="1">
      <alignment horizontal="center" wrapText="1"/>
    </xf>
    <xf numFmtId="164" fontId="3" fillId="0" borderId="0" xfId="0" applyNumberFormat="1" applyFont="1" applyAlignment="1">
      <alignment horizontal="center" wrapText="1"/>
    </xf>
    <xf numFmtId="6" fontId="3" fillId="0" borderId="0" xfId="0" applyNumberFormat="1" applyFont="1" applyAlignment="1">
      <alignment horizontal="center" wrapText="1"/>
    </xf>
    <xf numFmtId="0" fontId="2" fillId="2" borderId="0" xfId="0" applyFont="1" applyFill="1" applyBorder="1" applyAlignment="1">
      <alignment horizontal="center" vertical="center" wrapText="1"/>
    </xf>
    <xf numFmtId="49" fontId="2" fillId="2" borderId="0" xfId="0" applyNumberFormat="1" applyFont="1" applyFill="1" applyBorder="1" applyAlignment="1">
      <alignment horizontal="center" vertical="center" wrapText="1"/>
    </xf>
    <xf numFmtId="0" fontId="2" fillId="2" borderId="0"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49" fontId="3" fillId="2" borderId="0" xfId="0" applyNumberFormat="1" applyFont="1" applyFill="1" applyAlignment="1">
      <alignment horizontal="center" vertical="center" wrapText="1"/>
    </xf>
    <xf numFmtId="0" fontId="3" fillId="0" borderId="0" xfId="0" applyFont="1" applyAlignment="1">
      <alignment horizontal="center" vertical="center" wrapText="1"/>
    </xf>
    <xf numFmtId="0" fontId="7" fillId="2" borderId="1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11" xfId="0" applyNumberFormat="1"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49" fontId="4" fillId="0" borderId="0" xfId="0" applyNumberFormat="1" applyFont="1" applyBorder="1" applyAlignment="1">
      <alignment horizontal="center" vertical="center" wrapText="1"/>
    </xf>
    <xf numFmtId="164" fontId="4" fillId="0" borderId="0" xfId="0" applyNumberFormat="1" applyFont="1" applyBorder="1" applyAlignment="1">
      <alignment horizontal="center" vertical="center" wrapText="1"/>
    </xf>
    <xf numFmtId="3" fontId="4" fillId="0" borderId="0"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1" xfId="0" applyFont="1" applyBorder="1" applyAlignment="1">
      <alignment horizontal="center" vertical="center" wrapText="1"/>
    </xf>
    <xf numFmtId="49" fontId="3" fillId="0" borderId="0" xfId="0" applyNumberFormat="1" applyFont="1" applyBorder="1" applyAlignment="1">
      <alignment horizontal="center" vertical="center" wrapText="1"/>
    </xf>
    <xf numFmtId="164" fontId="3" fillId="0" borderId="0" xfId="0" applyNumberFormat="1" applyFont="1" applyBorder="1" applyAlignment="1">
      <alignment horizontal="center" vertical="center" wrapText="1"/>
    </xf>
    <xf numFmtId="3" fontId="3" fillId="0" borderId="0" xfId="0" applyNumberFormat="1" applyFont="1" applyBorder="1" applyAlignment="1">
      <alignment horizontal="center" vertical="center" wrapText="1"/>
    </xf>
    <xf numFmtId="9" fontId="3" fillId="0" borderId="0" xfId="0" applyNumberFormat="1" applyFont="1" applyBorder="1" applyAlignment="1">
      <alignment horizontal="center" vertical="center" wrapText="1"/>
    </xf>
    <xf numFmtId="0" fontId="3" fillId="3" borderId="0" xfId="0" applyFont="1" applyFill="1" applyBorder="1" applyAlignment="1">
      <alignment horizontal="center" vertical="center" wrapText="1"/>
    </xf>
    <xf numFmtId="0" fontId="3" fillId="0" borderId="6" xfId="0" applyFont="1" applyBorder="1" applyAlignment="1">
      <alignment horizontal="center" vertical="center" wrapText="1"/>
    </xf>
    <xf numFmtId="0" fontId="4" fillId="0" borderId="0" xfId="0" applyFont="1" applyAlignment="1">
      <alignment horizontal="center" vertical="center" wrapText="1"/>
    </xf>
    <xf numFmtId="0" fontId="4" fillId="3" borderId="11" xfId="0" applyFont="1" applyFill="1" applyBorder="1" applyAlignment="1">
      <alignment horizontal="center" vertical="center" wrapText="1"/>
    </xf>
    <xf numFmtId="9" fontId="4" fillId="0" borderId="0" xfId="0" applyNumberFormat="1" applyFont="1" applyBorder="1" applyAlignment="1">
      <alignment horizontal="center" vertical="center" wrapText="1"/>
    </xf>
    <xf numFmtId="0" fontId="4" fillId="3" borderId="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49" fontId="3" fillId="0" borderId="8" xfId="0" applyNumberFormat="1" applyFont="1" applyBorder="1" applyAlignment="1">
      <alignment horizontal="center" vertical="center" wrapText="1"/>
    </xf>
    <xf numFmtId="164" fontId="3" fillId="0" borderId="8" xfId="0" applyNumberFormat="1" applyFont="1" applyBorder="1" applyAlignment="1">
      <alignment horizontal="center" vertical="center" wrapText="1"/>
    </xf>
    <xf numFmtId="3" fontId="3" fillId="0" borderId="8" xfId="0" applyNumberFormat="1" applyFont="1" applyBorder="1" applyAlignment="1">
      <alignment horizontal="center" vertical="center" wrapText="1"/>
    </xf>
    <xf numFmtId="0" fontId="3" fillId="3" borderId="8" xfId="0" applyFont="1" applyFill="1" applyBorder="1" applyAlignment="1">
      <alignment horizontal="center" vertical="center" wrapText="1"/>
    </xf>
    <xf numFmtId="0" fontId="3" fillId="0" borderId="9" xfId="0" applyFont="1" applyBorder="1" applyAlignment="1">
      <alignment horizontal="center" vertical="center" wrapText="1"/>
    </xf>
    <xf numFmtId="3" fontId="4" fillId="0" borderId="11" xfId="0" applyNumberFormat="1" applyFont="1" applyBorder="1" applyAlignment="1">
      <alignment horizontal="center" vertical="center" wrapText="1"/>
    </xf>
    <xf numFmtId="3" fontId="3" fillId="0" borderId="11" xfId="0" applyNumberFormat="1" applyFont="1" applyBorder="1" applyAlignment="1">
      <alignment horizontal="center" vertical="center" wrapText="1"/>
    </xf>
    <xf numFmtId="3" fontId="3" fillId="0" borderId="10" xfId="0" applyNumberFormat="1" applyFont="1" applyBorder="1" applyAlignment="1">
      <alignment horizontal="center" vertical="center" wrapText="1"/>
    </xf>
    <xf numFmtId="164" fontId="3"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6" fontId="4" fillId="0" borderId="0" xfId="0" applyNumberFormat="1" applyFont="1" applyFill="1" applyBorder="1" applyAlignment="1">
      <alignment horizontal="center" vertical="center" wrapText="1"/>
    </xf>
    <xf numFmtId="6" fontId="4" fillId="0" borderId="11" xfId="0" applyNumberFormat="1" applyFont="1" applyFill="1" applyBorder="1" applyAlignment="1">
      <alignment horizontal="center" vertical="center" wrapText="1"/>
    </xf>
    <xf numFmtId="6" fontId="3" fillId="0" borderId="0" xfId="0" applyNumberFormat="1" applyFont="1" applyFill="1" applyBorder="1" applyAlignment="1">
      <alignment horizontal="center" vertical="center" wrapText="1"/>
    </xf>
    <xf numFmtId="6" fontId="3" fillId="0" borderId="11" xfId="0" applyNumberFormat="1" applyFont="1" applyFill="1" applyBorder="1" applyAlignment="1">
      <alignment horizontal="center" vertical="center" wrapText="1"/>
    </xf>
    <xf numFmtId="8" fontId="3" fillId="0" borderId="0" xfId="0" applyNumberFormat="1" applyFont="1" applyFill="1" applyBorder="1" applyAlignment="1">
      <alignment horizontal="center" vertical="center" wrapText="1"/>
    </xf>
    <xf numFmtId="8" fontId="3" fillId="0" borderId="11" xfId="0" applyNumberFormat="1" applyFont="1" applyFill="1" applyBorder="1" applyAlignment="1">
      <alignment horizontal="center" vertical="center" wrapText="1"/>
    </xf>
    <xf numFmtId="6" fontId="3" fillId="0" borderId="8" xfId="0" applyNumberFormat="1" applyFont="1" applyFill="1" applyBorder="1" applyAlignment="1">
      <alignment horizontal="center" vertical="center" wrapText="1"/>
    </xf>
    <xf numFmtId="6" fontId="3" fillId="0" borderId="10" xfId="0" applyNumberFormat="1" applyFont="1" applyFill="1" applyBorder="1" applyAlignment="1">
      <alignment horizontal="center" vertical="center" wrapText="1"/>
    </xf>
    <xf numFmtId="0" fontId="0" fillId="0" borderId="0" xfId="0" applyAlignment="1">
      <alignment horizontal="center" vertical="center"/>
    </xf>
    <xf numFmtId="0" fontId="7" fillId="4" borderId="5"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11" xfId="0" applyFont="1" applyFill="1" applyBorder="1" applyAlignment="1">
      <alignment horizontal="center" vertical="center" wrapText="1"/>
    </xf>
    <xf numFmtId="49" fontId="7" fillId="4" borderId="0" xfId="0" applyNumberFormat="1" applyFont="1" applyFill="1" applyBorder="1" applyAlignment="1">
      <alignment horizontal="center" vertical="center" wrapText="1"/>
    </xf>
    <xf numFmtId="164" fontId="7" fillId="4" borderId="0" xfId="0" applyNumberFormat="1" applyFont="1" applyFill="1" applyBorder="1" applyAlignment="1">
      <alignment horizontal="center" vertical="center" wrapText="1"/>
    </xf>
    <xf numFmtId="3" fontId="7" fillId="4" borderId="0" xfId="0" applyNumberFormat="1" applyFont="1" applyFill="1" applyBorder="1" applyAlignment="1">
      <alignment horizontal="center" vertical="center" wrapText="1"/>
    </xf>
    <xf numFmtId="3" fontId="7" fillId="4" borderId="11" xfId="0" applyNumberFormat="1" applyFont="1" applyFill="1" applyBorder="1" applyAlignment="1">
      <alignment horizontal="center" vertical="center" wrapText="1"/>
    </xf>
    <xf numFmtId="6" fontId="7" fillId="4" borderId="0" xfId="0" applyNumberFormat="1" applyFont="1" applyFill="1" applyBorder="1" applyAlignment="1">
      <alignment horizontal="center" vertical="center" wrapText="1"/>
    </xf>
    <xf numFmtId="6" fontId="7" fillId="4" borderId="11" xfId="0" applyNumberFormat="1" applyFont="1" applyFill="1" applyBorder="1" applyAlignment="1">
      <alignment horizontal="center" vertical="center" wrapText="1"/>
    </xf>
    <xf numFmtId="0" fontId="7" fillId="4" borderId="6" xfId="0" applyFont="1" applyFill="1" applyBorder="1" applyAlignment="1">
      <alignment horizontal="center" vertical="center" wrapText="1"/>
    </xf>
    <xf numFmtId="1" fontId="7" fillId="4" borderId="11"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49" fontId="3" fillId="0" borderId="3"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3" fontId="3" fillId="0" borderId="12" xfId="0" applyNumberFormat="1" applyFont="1" applyBorder="1" applyAlignment="1">
      <alignment horizontal="center" vertical="center" wrapText="1"/>
    </xf>
    <xf numFmtId="6" fontId="3" fillId="0" borderId="3" xfId="0" applyNumberFormat="1" applyFont="1" applyFill="1" applyBorder="1" applyAlignment="1">
      <alignment horizontal="center" vertical="center" wrapText="1"/>
    </xf>
    <xf numFmtId="6" fontId="3" fillId="0" borderId="12" xfId="0" applyNumberFormat="1" applyFont="1" applyFill="1" applyBorder="1" applyAlignment="1">
      <alignment horizontal="center" vertical="center" wrapText="1"/>
    </xf>
    <xf numFmtId="0" fontId="3" fillId="0" borderId="4" xfId="0" applyFont="1" applyBorder="1" applyAlignment="1">
      <alignment horizontal="center" vertical="center" wrapText="1"/>
    </xf>
    <xf numFmtId="0" fontId="0" fillId="0" borderId="0" xfId="0" applyBorder="1"/>
    <xf numFmtId="0" fontId="3" fillId="0" borderId="15" xfId="0" applyFont="1" applyBorder="1" applyAlignment="1">
      <alignment horizontal="center" vertical="center" wrapText="1"/>
    </xf>
    <xf numFmtId="0" fontId="4" fillId="4" borderId="1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6" borderId="12" xfId="0" applyFont="1" applyFill="1" applyBorder="1" applyAlignment="1">
      <alignment horizontal="center" vertical="center" wrapText="1"/>
    </xf>
    <xf numFmtId="2" fontId="3" fillId="6" borderId="12" xfId="0" applyNumberFormat="1" applyFont="1" applyFill="1" applyBorder="1" applyAlignment="1">
      <alignment horizontal="center" vertical="center" wrapText="1"/>
    </xf>
    <xf numFmtId="2" fontId="3" fillId="6" borderId="15" xfId="0" applyNumberFormat="1" applyFont="1" applyFill="1" applyBorder="1" applyAlignment="1">
      <alignment horizontal="center" vertical="center" wrapText="1"/>
    </xf>
    <xf numFmtId="165" fontId="3" fillId="6" borderId="12" xfId="0" applyNumberFormat="1" applyFont="1" applyFill="1" applyBorder="1" applyAlignment="1">
      <alignment horizontal="center" vertical="center" wrapText="1"/>
    </xf>
    <xf numFmtId="1" fontId="3" fillId="6" borderId="12" xfId="0" applyNumberFormat="1" applyFont="1" applyFill="1" applyBorder="1" applyAlignment="1">
      <alignment horizontal="center" vertical="center" wrapText="1"/>
    </xf>
    <xf numFmtId="1" fontId="3" fillId="6" borderId="15" xfId="0" applyNumberFormat="1"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11" xfId="0" applyFont="1" applyFill="1" applyBorder="1" applyAlignment="1">
      <alignment horizontal="center" vertical="center" wrapText="1"/>
    </xf>
    <xf numFmtId="165" fontId="3" fillId="6" borderId="11" xfId="0" applyNumberFormat="1" applyFont="1" applyFill="1" applyBorder="1" applyAlignment="1">
      <alignment horizontal="center" vertical="center" wrapText="1"/>
    </xf>
    <xf numFmtId="1" fontId="3" fillId="6" borderId="11" xfId="0" applyNumberFormat="1" applyFont="1" applyFill="1" applyBorder="1" applyAlignment="1">
      <alignment horizontal="center" vertical="center" wrapText="1"/>
    </xf>
    <xf numFmtId="1" fontId="3" fillId="4" borderId="11" xfId="0" applyNumberFormat="1" applyFont="1" applyFill="1" applyBorder="1" applyAlignment="1">
      <alignment horizontal="center" vertical="center" wrapText="1"/>
    </xf>
    <xf numFmtId="1" fontId="3" fillId="0" borderId="11" xfId="0" applyNumberFormat="1" applyFont="1" applyFill="1" applyBorder="1" applyAlignment="1">
      <alignment horizontal="center" vertical="center" wrapText="1"/>
    </xf>
    <xf numFmtId="0" fontId="3" fillId="4" borderId="0" xfId="0" applyFont="1" applyFill="1" applyBorder="1" applyAlignment="1">
      <alignment horizontal="center" vertical="center" wrapText="1"/>
    </xf>
    <xf numFmtId="1" fontId="3" fillId="4" borderId="15" xfId="0" applyNumberFormat="1" applyFont="1" applyFill="1" applyBorder="1" applyAlignment="1">
      <alignment horizontal="center" vertical="center" wrapText="1"/>
    </xf>
    <xf numFmtId="1" fontId="3" fillId="0" borderId="15" xfId="0" applyNumberFormat="1" applyFont="1" applyFill="1" applyBorder="1" applyAlignment="1">
      <alignment horizontal="center" vertical="center" wrapText="1"/>
    </xf>
    <xf numFmtId="165" fontId="7" fillId="4" borderId="11" xfId="0" applyNumberFormat="1" applyFont="1" applyFill="1" applyBorder="1" applyAlignment="1">
      <alignment horizontal="center" vertical="center" wrapText="1"/>
    </xf>
    <xf numFmtId="2" fontId="7" fillId="4" borderId="11" xfId="0" applyNumberFormat="1" applyFont="1" applyFill="1" applyBorder="1" applyAlignment="1">
      <alignment horizontal="center" vertical="center" wrapText="1"/>
    </xf>
    <xf numFmtId="1" fontId="3" fillId="6" borderId="14" xfId="0" applyNumberFormat="1" applyFont="1" applyFill="1" applyBorder="1" applyAlignment="1">
      <alignment horizontal="center" vertical="center" wrapText="1"/>
    </xf>
    <xf numFmtId="2" fontId="3" fillId="6" borderId="16" xfId="0" applyNumberFormat="1" applyFont="1" applyFill="1" applyBorder="1" applyAlignment="1">
      <alignment horizontal="center" vertical="center" wrapText="1"/>
    </xf>
    <xf numFmtId="165" fontId="3" fillId="6" borderId="10" xfId="0" applyNumberFormat="1" applyFont="1" applyFill="1" applyBorder="1" applyAlignment="1">
      <alignment horizontal="center" vertical="center" wrapText="1"/>
    </xf>
    <xf numFmtId="1" fontId="3" fillId="6" borderId="10" xfId="0" applyNumberFormat="1" applyFont="1" applyFill="1" applyBorder="1" applyAlignment="1">
      <alignment horizontal="center" vertical="center" wrapText="1"/>
    </xf>
    <xf numFmtId="1" fontId="3" fillId="6" borderId="16"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0" xfId="0" applyFill="1" applyBorder="1"/>
    <xf numFmtId="0" fontId="2" fillId="0" borderId="0" xfId="0"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3" fontId="3"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166" fontId="0" fillId="0" borderId="11" xfId="0" applyNumberFormat="1" applyFont="1" applyFill="1" applyBorder="1" applyAlignment="1">
      <alignment horizontal="center" vertical="center"/>
    </xf>
    <xf numFmtId="166" fontId="0" fillId="0" borderId="10" xfId="0" applyNumberFormat="1" applyFont="1" applyFill="1" applyBorder="1" applyAlignment="1">
      <alignment horizontal="center" vertical="center"/>
    </xf>
    <xf numFmtId="0" fontId="0" fillId="0" borderId="11" xfId="0" applyFill="1" applyBorder="1"/>
    <xf numFmtId="0" fontId="0" fillId="0" borderId="11" xfId="0" applyBorder="1"/>
    <xf numFmtId="3" fontId="3" fillId="0" borderId="11" xfId="0" applyNumberFormat="1" applyFont="1" applyFill="1" applyBorder="1" applyAlignment="1">
      <alignment horizontal="center" vertical="center" wrapText="1"/>
    </xf>
    <xf numFmtId="3" fontId="4" fillId="0" borderId="11" xfId="0" applyNumberFormat="1" applyFont="1" applyFill="1" applyBorder="1" applyAlignment="1">
      <alignment horizontal="center" vertical="center" wrapText="1"/>
    </xf>
    <xf numFmtId="3" fontId="0" fillId="0" borderId="11" xfId="0" applyNumberFormat="1" applyFont="1" applyFill="1" applyBorder="1" applyAlignment="1">
      <alignment horizontal="center" vertical="center"/>
    </xf>
    <xf numFmtId="3" fontId="0" fillId="0" borderId="10" xfId="0" applyNumberFormat="1" applyFont="1" applyFill="1" applyBorder="1" applyAlignment="1">
      <alignment horizontal="center" vertical="center"/>
    </xf>
    <xf numFmtId="0" fontId="3" fillId="0" borderId="11" xfId="0" applyFont="1" applyBorder="1" applyAlignment="1">
      <alignment horizontal="center" wrapText="1"/>
    </xf>
    <xf numFmtId="4" fontId="0" fillId="0" borderId="11" xfId="0" applyNumberFormat="1" applyFont="1" applyFill="1" applyBorder="1" applyAlignment="1">
      <alignment horizontal="center" vertical="center"/>
    </xf>
    <xf numFmtId="4" fontId="0" fillId="0" borderId="10" xfId="0" applyNumberFormat="1" applyFont="1" applyFill="1" applyBorder="1" applyAlignment="1">
      <alignment horizontal="center" vertical="center"/>
    </xf>
    <xf numFmtId="3" fontId="1" fillId="0" borderId="18" xfId="0" applyNumberFormat="1" applyFont="1" applyBorder="1" applyAlignment="1">
      <alignment horizontal="center" vertical="center" wrapText="1"/>
    </xf>
    <xf numFmtId="166" fontId="1" fillId="0" borderId="12" xfId="0" applyNumberFormat="1" applyFont="1" applyFill="1" applyBorder="1" applyAlignment="1">
      <alignment horizontal="center" vertical="center" wrapText="1"/>
    </xf>
    <xf numFmtId="4" fontId="1" fillId="0" borderId="12" xfId="0" applyNumberFormat="1" applyFont="1" applyFill="1" applyBorder="1" applyAlignment="1">
      <alignment horizontal="center" vertical="center" wrapText="1"/>
    </xf>
    <xf numFmtId="3" fontId="1" fillId="0" borderId="12" xfId="0" applyNumberFormat="1" applyFont="1" applyFill="1" applyBorder="1" applyAlignment="1">
      <alignment horizontal="center" vertical="center" wrapText="1"/>
    </xf>
    <xf numFmtId="3" fontId="1" fillId="0" borderId="19" xfId="0" applyNumberFormat="1" applyFont="1" applyBorder="1" applyAlignment="1">
      <alignment horizontal="center" vertical="center" wrapText="1"/>
    </xf>
    <xf numFmtId="166" fontId="1" fillId="0" borderId="11" xfId="0" applyNumberFormat="1" applyFont="1" applyFill="1" applyBorder="1" applyAlignment="1">
      <alignment horizontal="center" vertical="center" wrapText="1"/>
    </xf>
    <xf numFmtId="4" fontId="1" fillId="0" borderId="11" xfId="0" applyNumberFormat="1" applyFont="1" applyFill="1" applyBorder="1" applyAlignment="1">
      <alignment horizontal="center" vertical="center" wrapText="1"/>
    </xf>
    <xf numFmtId="3" fontId="1" fillId="0" borderId="11" xfId="0" applyNumberFormat="1" applyFont="1" applyFill="1" applyBorder="1" applyAlignment="1">
      <alignment horizontal="center" vertical="center" wrapText="1"/>
    </xf>
    <xf numFmtId="3" fontId="1" fillId="0" borderId="17" xfId="0" applyNumberFormat="1" applyFont="1" applyBorder="1" applyAlignment="1">
      <alignment horizontal="center" vertical="center" wrapText="1"/>
    </xf>
    <xf numFmtId="166" fontId="1" fillId="0" borderId="10" xfId="0" applyNumberFormat="1" applyFont="1" applyFill="1" applyBorder="1" applyAlignment="1">
      <alignment horizontal="center" vertical="center" wrapText="1"/>
    </xf>
    <xf numFmtId="4" fontId="1" fillId="0" borderId="10" xfId="0" applyNumberFormat="1" applyFont="1" applyFill="1" applyBorder="1" applyAlignment="1">
      <alignment horizontal="center" vertical="center" wrapText="1"/>
    </xf>
    <xf numFmtId="3" fontId="1" fillId="0" borderId="10" xfId="0" applyNumberFormat="1" applyFont="1" applyFill="1" applyBorder="1" applyAlignment="1">
      <alignment horizontal="center" vertical="center" wrapText="1"/>
    </xf>
    <xf numFmtId="0" fontId="1" fillId="0" borderId="19" xfId="0" applyFont="1" applyBorder="1" applyAlignment="1">
      <alignment horizontal="center" vertical="center" wrapText="1"/>
    </xf>
    <xf numFmtId="0" fontId="3" fillId="7" borderId="11"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1" xfId="0" applyFont="1" applyFill="1" applyBorder="1" applyAlignment="1">
      <alignment horizontal="center" vertical="center" wrapText="1"/>
    </xf>
    <xf numFmtId="165" fontId="3" fillId="7" borderId="11" xfId="0" applyNumberFormat="1" applyFont="1" applyFill="1" applyBorder="1" applyAlignment="1">
      <alignment horizontal="center" vertical="center" wrapText="1"/>
    </xf>
    <xf numFmtId="1" fontId="3" fillId="7" borderId="11" xfId="0" applyNumberFormat="1" applyFont="1" applyFill="1" applyBorder="1" applyAlignment="1">
      <alignment horizontal="center" vertical="center" wrapText="1"/>
    </xf>
    <xf numFmtId="1" fontId="3" fillId="7" borderId="15" xfId="0" applyNumberFormat="1"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0" xfId="0" applyFont="1" applyFill="1" applyBorder="1" applyAlignment="1">
      <alignment horizontal="center" vertical="center" wrapText="1"/>
    </xf>
    <xf numFmtId="165" fontId="4" fillId="4" borderId="11" xfId="0" applyNumberFormat="1" applyFont="1" applyFill="1" applyBorder="1" applyAlignment="1">
      <alignment horizontal="center" vertical="center" wrapText="1"/>
    </xf>
    <xf numFmtId="2" fontId="3" fillId="4" borderId="15" xfId="0" applyNumberFormat="1" applyFont="1" applyFill="1" applyBorder="1" applyAlignment="1">
      <alignment horizontal="center" vertical="center" wrapText="1"/>
    </xf>
    <xf numFmtId="165" fontId="3" fillId="4" borderId="11" xfId="0" applyNumberFormat="1" applyFont="1" applyFill="1" applyBorder="1" applyAlignment="1">
      <alignment horizontal="center" vertical="center" wrapText="1"/>
    </xf>
    <xf numFmtId="0" fontId="4" fillId="4" borderId="0" xfId="0" applyFont="1" applyFill="1" applyBorder="1" applyAlignment="1">
      <alignment horizontal="center" vertical="center" wrapText="1"/>
    </xf>
    <xf numFmtId="6" fontId="4" fillId="4" borderId="0" xfId="0" applyNumberFormat="1" applyFont="1" applyFill="1" applyBorder="1" applyAlignment="1">
      <alignment horizontal="center" vertical="center" wrapText="1"/>
    </xf>
    <xf numFmtId="6" fontId="4" fillId="4" borderId="11" xfId="0" applyNumberFormat="1" applyFont="1" applyFill="1" applyBorder="1" applyAlignment="1">
      <alignment horizontal="center" vertical="center" wrapText="1"/>
    </xf>
    <xf numFmtId="0" fontId="4" fillId="4" borderId="6" xfId="0" applyFont="1" applyFill="1" applyBorder="1" applyAlignment="1">
      <alignment horizontal="center" vertical="center" wrapText="1"/>
    </xf>
    <xf numFmtId="0" fontId="3" fillId="4" borderId="0" xfId="0" applyFont="1" applyFill="1" applyAlignment="1">
      <alignment horizontal="center" vertical="center" wrapText="1"/>
    </xf>
    <xf numFmtId="0" fontId="3" fillId="0" borderId="5" xfId="0"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165" fontId="3" fillId="0" borderId="11" xfId="0" applyNumberFormat="1" applyFont="1" applyFill="1" applyBorder="1" applyAlignment="1">
      <alignment horizontal="center" vertical="center" wrapText="1"/>
    </xf>
    <xf numFmtId="2" fontId="3" fillId="0" borderId="15"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0" xfId="0" applyFont="1" applyFill="1" applyAlignment="1">
      <alignment horizontal="center" vertical="center" wrapText="1"/>
    </xf>
    <xf numFmtId="49" fontId="4" fillId="0" borderId="0" xfId="0" applyNumberFormat="1" applyFont="1" applyFill="1" applyBorder="1" applyAlignment="1">
      <alignment horizontal="center" vertical="center" wrapText="1"/>
    </xf>
    <xf numFmtId="164" fontId="4" fillId="0" borderId="0"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9" fontId="4" fillId="0" borderId="0" xfId="0" applyNumberFormat="1" applyFont="1" applyFill="1" applyBorder="1" applyAlignment="1">
      <alignment horizontal="center" vertical="center" wrapText="1"/>
    </xf>
    <xf numFmtId="9" fontId="3" fillId="0" borderId="0"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3" fillId="4" borderId="5" xfId="0" applyFont="1" applyFill="1" applyBorder="1" applyAlignment="1">
      <alignment horizontal="center" vertical="center" wrapText="1"/>
    </xf>
    <xf numFmtId="49" fontId="3" fillId="4" borderId="0" xfId="0" applyNumberFormat="1" applyFont="1" applyFill="1" applyBorder="1" applyAlignment="1">
      <alignment horizontal="center" vertical="center" wrapText="1"/>
    </xf>
    <xf numFmtId="164" fontId="3" fillId="4" borderId="0" xfId="0" applyNumberFormat="1" applyFont="1" applyFill="1" applyBorder="1" applyAlignment="1">
      <alignment horizontal="center" vertical="center" wrapText="1"/>
    </xf>
    <xf numFmtId="3" fontId="3" fillId="4" borderId="0" xfId="0" applyNumberFormat="1" applyFont="1" applyFill="1" applyBorder="1" applyAlignment="1">
      <alignment horizontal="center" vertical="center" wrapText="1"/>
    </xf>
    <xf numFmtId="3" fontId="3" fillId="4" borderId="11" xfId="0" applyNumberFormat="1" applyFont="1" applyFill="1" applyBorder="1" applyAlignment="1">
      <alignment horizontal="center" vertical="center" wrapText="1"/>
    </xf>
    <xf numFmtId="6" fontId="3" fillId="4" borderId="0" xfId="0" applyNumberFormat="1" applyFont="1" applyFill="1" applyBorder="1" applyAlignment="1">
      <alignment horizontal="center" vertical="center" wrapText="1"/>
    </xf>
    <xf numFmtId="6" fontId="3" fillId="4" borderId="11" xfId="0" applyNumberFormat="1" applyFont="1" applyFill="1" applyBorder="1" applyAlignment="1">
      <alignment horizontal="center" vertical="center" wrapText="1"/>
    </xf>
    <xf numFmtId="0" fontId="3" fillId="4"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4" fillId="4" borderId="0" xfId="0" applyFont="1" applyFill="1" applyAlignment="1">
      <alignment horizontal="center" vertical="center" wrapText="1"/>
    </xf>
    <xf numFmtId="49" fontId="3" fillId="4" borderId="0" xfId="0" applyNumberFormat="1" applyFont="1" applyFill="1" applyAlignment="1">
      <alignment horizontal="center" wrapText="1"/>
    </xf>
    <xf numFmtId="0" fontId="3" fillId="4" borderId="0" xfId="0" applyFont="1" applyFill="1" applyAlignment="1">
      <alignment horizontal="center" wrapText="1"/>
    </xf>
    <xf numFmtId="164" fontId="3" fillId="4" borderId="0" xfId="0" applyNumberFormat="1" applyFont="1" applyFill="1" applyAlignment="1">
      <alignment horizontal="center" wrapText="1"/>
    </xf>
    <xf numFmtId="6" fontId="3" fillId="4" borderId="0" xfId="0" applyNumberFormat="1" applyFont="1" applyFill="1" applyAlignment="1">
      <alignment horizontal="center" wrapText="1"/>
    </xf>
    <xf numFmtId="0" fontId="17" fillId="8" borderId="11" xfId="0" applyFont="1" applyFill="1" applyBorder="1" applyAlignment="1">
      <alignment horizontal="center" vertical="center" wrapText="1"/>
    </xf>
    <xf numFmtId="49" fontId="18" fillId="8" borderId="0" xfId="0" applyNumberFormat="1" applyFont="1" applyFill="1" applyAlignment="1">
      <alignment horizontal="center" wrapText="1"/>
    </xf>
    <xf numFmtId="0" fontId="18" fillId="8" borderId="0" xfId="0" applyFont="1" applyFill="1" applyAlignment="1">
      <alignment horizontal="center" wrapText="1"/>
    </xf>
    <xf numFmtId="164" fontId="18" fillId="8" borderId="0" xfId="0" applyNumberFormat="1" applyFont="1" applyFill="1" applyAlignment="1">
      <alignment horizontal="center" wrapText="1"/>
    </xf>
    <xf numFmtId="6" fontId="18" fillId="8" borderId="0" xfId="0" applyNumberFormat="1" applyFont="1" applyFill="1" applyAlignment="1">
      <alignment horizontal="center" wrapText="1"/>
    </xf>
    <xf numFmtId="165" fontId="17" fillId="8" borderId="0" xfId="0" applyNumberFormat="1" applyFont="1" applyFill="1" applyAlignment="1">
      <alignment horizontal="center" vertical="center" wrapText="1"/>
    </xf>
    <xf numFmtId="2" fontId="17" fillId="8" borderId="0" xfId="0" applyNumberFormat="1" applyFont="1" applyFill="1" applyAlignment="1">
      <alignment horizontal="center" vertical="center" wrapText="1"/>
    </xf>
    <xf numFmtId="1" fontId="17" fillId="8" borderId="0" xfId="0" applyNumberFormat="1" applyFont="1" applyFill="1" applyAlignment="1">
      <alignment horizontal="center" vertical="center" wrapText="1"/>
    </xf>
    <xf numFmtId="0" fontId="0" fillId="0" borderId="0" xfId="0"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vertical="center"/>
    </xf>
    <xf numFmtId="0" fontId="22" fillId="9" borderId="31" xfId="0" applyFont="1" applyFill="1" applyBorder="1" applyAlignment="1">
      <alignment horizontal="center" vertical="center" wrapText="1"/>
    </xf>
    <xf numFmtId="0" fontId="22" fillId="9" borderId="34" xfId="0" applyFont="1" applyFill="1" applyBorder="1" applyAlignment="1">
      <alignment horizontal="center" vertical="center" wrapText="1"/>
    </xf>
    <xf numFmtId="0" fontId="22" fillId="9" borderId="29" xfId="0" applyFont="1" applyFill="1" applyBorder="1" applyAlignment="1">
      <alignment horizontal="center" vertical="center" wrapText="1"/>
    </xf>
    <xf numFmtId="0" fontId="22" fillId="9" borderId="33" xfId="0" applyFont="1" applyFill="1" applyBorder="1" applyAlignment="1">
      <alignment horizontal="center" vertical="center" wrapText="1"/>
    </xf>
    <xf numFmtId="0" fontId="22" fillId="9" borderId="37" xfId="0" applyFont="1" applyFill="1" applyBorder="1" applyAlignment="1">
      <alignment horizontal="center" vertical="center" wrapText="1"/>
    </xf>
    <xf numFmtId="0" fontId="22" fillId="9" borderId="11" xfId="0" applyFont="1" applyFill="1" applyBorder="1" applyAlignment="1">
      <alignment horizontal="center" vertical="center"/>
    </xf>
    <xf numFmtId="0" fontId="22" fillId="9" borderId="4" xfId="0" applyFont="1" applyFill="1" applyBorder="1" applyAlignment="1">
      <alignment horizontal="center" vertical="center" wrapText="1"/>
    </xf>
    <xf numFmtId="0" fontId="22" fillId="9" borderId="11" xfId="0" applyFont="1" applyFill="1" applyBorder="1" applyAlignment="1">
      <alignment horizontal="center" vertical="center" wrapText="1"/>
    </xf>
    <xf numFmtId="0" fontId="0" fillId="5" borderId="2" xfId="0" applyFill="1" applyBorder="1"/>
    <xf numFmtId="0" fontId="0" fillId="5" borderId="3" xfId="0" applyFill="1" applyBorder="1"/>
    <xf numFmtId="0" fontId="0" fillId="5" borderId="4" xfId="0" applyFill="1" applyBorder="1"/>
    <xf numFmtId="0" fontId="20" fillId="5" borderId="7" xfId="0" applyFont="1" applyFill="1" applyBorder="1" applyAlignment="1">
      <alignment horizontal="center"/>
    </xf>
    <xf numFmtId="0" fontId="20" fillId="5" borderId="8" xfId="0" applyFont="1" applyFill="1" applyBorder="1" applyAlignment="1">
      <alignment horizontal="center"/>
    </xf>
    <xf numFmtId="0" fontId="19" fillId="5" borderId="8" xfId="0" applyFont="1" applyFill="1" applyBorder="1" applyAlignment="1">
      <alignment horizontal="center"/>
    </xf>
    <xf numFmtId="0" fontId="24" fillId="5" borderId="8" xfId="0" applyFont="1" applyFill="1" applyBorder="1" applyAlignment="1">
      <alignment horizontal="center" vertical="center"/>
    </xf>
    <xf numFmtId="0" fontId="24" fillId="5" borderId="9" xfId="0" applyFont="1" applyFill="1" applyBorder="1" applyAlignment="1">
      <alignment horizontal="center" vertical="center"/>
    </xf>
    <xf numFmtId="0" fontId="11" fillId="0" borderId="0" xfId="0" applyFont="1" applyBorder="1" applyAlignment="1">
      <alignment horizontal="left" vertical="center"/>
    </xf>
    <xf numFmtId="0" fontId="0" fillId="10" borderId="2" xfId="0" applyFill="1" applyBorder="1"/>
    <xf numFmtId="0" fontId="0" fillId="10" borderId="3" xfId="0" applyFill="1" applyBorder="1"/>
    <xf numFmtId="0" fontId="0" fillId="10" borderId="3" xfId="0" applyFill="1" applyBorder="1" applyAlignment="1">
      <alignment horizontal="center" vertical="center"/>
    </xf>
    <xf numFmtId="0" fontId="0" fillId="10" borderId="4" xfId="0" applyFill="1" applyBorder="1"/>
    <xf numFmtId="0" fontId="0" fillId="10" borderId="6" xfId="0" applyFill="1" applyBorder="1"/>
    <xf numFmtId="0" fontId="0" fillId="10" borderId="9" xfId="0" applyFill="1" applyBorder="1"/>
    <xf numFmtId="0" fontId="0" fillId="10" borderId="7" xfId="0" applyFill="1" applyBorder="1"/>
    <xf numFmtId="0" fontId="0" fillId="10" borderId="8" xfId="0" applyFill="1" applyBorder="1"/>
    <xf numFmtId="0" fontId="0" fillId="10" borderId="8" xfId="0" applyFill="1" applyBorder="1" applyAlignment="1">
      <alignment horizontal="center" vertical="center"/>
    </xf>
    <xf numFmtId="0" fontId="0" fillId="10" borderId="5" xfId="0" applyFill="1" applyBorder="1"/>
    <xf numFmtId="0" fontId="22" fillId="9" borderId="26" xfId="0" applyFont="1" applyFill="1" applyBorder="1" applyAlignment="1">
      <alignment horizontal="center" vertical="center" wrapText="1"/>
    </xf>
    <xf numFmtId="0" fontId="22" fillId="9" borderId="22" xfId="0" applyFont="1" applyFill="1" applyBorder="1" applyAlignment="1">
      <alignment horizontal="center" vertical="center"/>
    </xf>
    <xf numFmtId="0" fontId="3" fillId="6" borderId="11"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3" fillId="0" borderId="47" xfId="0" applyFont="1" applyBorder="1" applyAlignment="1">
      <alignment horizontal="center" vertical="center" wrapText="1"/>
    </xf>
    <xf numFmtId="2" fontId="3" fillId="6" borderId="0" xfId="0" applyNumberFormat="1" applyFont="1" applyFill="1" applyBorder="1" applyAlignment="1">
      <alignment horizontal="center" vertical="center" wrapText="1"/>
    </xf>
    <xf numFmtId="2" fontId="3" fillId="0" borderId="0" xfId="0" applyNumberFormat="1" applyFont="1" applyAlignment="1">
      <alignment horizontal="center" wrapText="1"/>
    </xf>
    <xf numFmtId="2" fontId="3" fillId="6" borderId="8" xfId="0" applyNumberFormat="1" applyFont="1" applyFill="1" applyBorder="1" applyAlignment="1">
      <alignment horizontal="center" vertical="center" wrapText="1"/>
    </xf>
    <xf numFmtId="0" fontId="0" fillId="0" borderId="0" xfId="0" applyFont="1" applyFill="1" applyBorder="1"/>
    <xf numFmtId="0" fontId="0" fillId="0" borderId="0" xfId="0" applyFont="1"/>
    <xf numFmtId="4" fontId="3" fillId="0" borderId="0" xfId="0" applyNumberFormat="1" applyFont="1" applyFill="1" applyBorder="1" applyAlignment="1">
      <alignment horizontal="center" vertical="center" wrapText="1"/>
    </xf>
    <xf numFmtId="0" fontId="20" fillId="5" borderId="7" xfId="0" applyFont="1" applyFill="1" applyBorder="1" applyAlignment="1">
      <alignment horizontal="center" vertical="center"/>
    </xf>
    <xf numFmtId="0" fontId="20" fillId="5" borderId="8" xfId="0" applyFont="1" applyFill="1" applyBorder="1" applyAlignment="1">
      <alignment horizontal="center" vertical="center"/>
    </xf>
    <xf numFmtId="0" fontId="19" fillId="5" borderId="8" xfId="0" applyFont="1" applyFill="1" applyBorder="1" applyAlignment="1">
      <alignment horizontal="center" vertical="center"/>
    </xf>
    <xf numFmtId="0" fontId="26" fillId="5" borderId="8" xfId="0" applyFont="1" applyFill="1" applyBorder="1" applyAlignment="1">
      <alignment horizontal="center" vertical="center"/>
    </xf>
    <xf numFmtId="0" fontId="0" fillId="0" borderId="0" xfId="0" applyFill="1"/>
    <xf numFmtId="3" fontId="33" fillId="0" borderId="11" xfId="0" applyNumberFormat="1" applyFont="1" applyFill="1" applyBorder="1" applyAlignment="1">
      <alignment horizontal="center" vertical="center" wrapText="1"/>
    </xf>
    <xf numFmtId="166" fontId="1" fillId="0" borderId="4" xfId="0" applyNumberFormat="1" applyFont="1" applyFill="1" applyBorder="1" applyAlignment="1">
      <alignment horizontal="center" vertical="center" wrapText="1"/>
    </xf>
    <xf numFmtId="166" fontId="1" fillId="0" borderId="6" xfId="0" applyNumberFormat="1" applyFont="1" applyFill="1" applyBorder="1" applyAlignment="1">
      <alignment horizontal="center" vertical="center" wrapText="1"/>
    </xf>
    <xf numFmtId="166" fontId="1" fillId="0" borderId="9" xfId="0" applyNumberFormat="1" applyFont="1" applyFill="1" applyBorder="1" applyAlignment="1">
      <alignment horizontal="center" vertical="center" wrapText="1"/>
    </xf>
    <xf numFmtId="166" fontId="0" fillId="0" borderId="6" xfId="0" applyNumberFormat="1" applyFont="1" applyFill="1" applyBorder="1" applyAlignment="1">
      <alignment horizontal="center" vertical="center"/>
    </xf>
    <xf numFmtId="166" fontId="0" fillId="0" borderId="9" xfId="0" applyNumberFormat="1" applyFont="1" applyFill="1" applyBorder="1" applyAlignment="1">
      <alignment horizontal="center" vertical="center"/>
    </xf>
    <xf numFmtId="166" fontId="33" fillId="0" borderId="6" xfId="0" applyNumberFormat="1" applyFont="1" applyFill="1" applyBorder="1" applyAlignment="1">
      <alignment horizontal="center" vertical="center" wrapText="1"/>
    </xf>
    <xf numFmtId="166" fontId="28" fillId="4" borderId="11" xfId="0" applyNumberFormat="1" applyFont="1" applyFill="1" applyBorder="1" applyAlignment="1">
      <alignment horizontal="center" vertical="center" wrapText="1"/>
    </xf>
    <xf numFmtId="4" fontId="28" fillId="4" borderId="11" xfId="0" applyNumberFormat="1" applyFont="1" applyFill="1" applyBorder="1" applyAlignment="1">
      <alignment horizontal="center" vertical="center" wrapText="1"/>
    </xf>
    <xf numFmtId="3" fontId="28" fillId="4" borderId="11" xfId="0" applyNumberFormat="1" applyFont="1" applyFill="1" applyBorder="1" applyAlignment="1">
      <alignment horizontal="center" vertical="center" wrapText="1"/>
    </xf>
    <xf numFmtId="166" fontId="28" fillId="4" borderId="6" xfId="0" applyNumberFormat="1" applyFont="1" applyFill="1" applyBorder="1" applyAlignment="1">
      <alignment horizontal="center" vertical="center" wrapText="1"/>
    </xf>
    <xf numFmtId="3" fontId="1" fillId="4" borderId="48" xfId="0" applyNumberFormat="1" applyFont="1" applyFill="1" applyBorder="1" applyAlignment="1">
      <alignment horizontal="center" vertical="center" wrapText="1"/>
    </xf>
    <xf numFmtId="0" fontId="0" fillId="5" borderId="3" xfId="0" applyFill="1" applyBorder="1" applyAlignment="1"/>
    <xf numFmtId="0" fontId="0" fillId="5" borderId="4" xfId="0" applyFill="1" applyBorder="1" applyAlignment="1"/>
    <xf numFmtId="0" fontId="20" fillId="9" borderId="7" xfId="0" applyFont="1" applyFill="1" applyBorder="1" applyAlignment="1">
      <alignment vertical="center"/>
    </xf>
    <xf numFmtId="0" fontId="20" fillId="9" borderId="10" xfId="0" applyFont="1" applyFill="1" applyBorder="1" applyAlignment="1">
      <alignment vertical="center"/>
    </xf>
    <xf numFmtId="0" fontId="32" fillId="0" borderId="16" xfId="0" applyFont="1" applyBorder="1" applyAlignment="1">
      <alignment horizontal="center" vertical="center"/>
    </xf>
    <xf numFmtId="0" fontId="20" fillId="9" borderId="53" xfId="0" applyFont="1" applyFill="1" applyBorder="1" applyAlignment="1">
      <alignment vertical="center"/>
    </xf>
    <xf numFmtId="0" fontId="20" fillId="9" borderId="33" xfId="0" applyFont="1" applyFill="1" applyBorder="1" applyAlignment="1">
      <alignment vertical="center"/>
    </xf>
    <xf numFmtId="0" fontId="0" fillId="10" borderId="55" xfId="0" applyFill="1" applyBorder="1" applyAlignment="1">
      <alignment vertical="center"/>
    </xf>
    <xf numFmtId="0" fontId="20" fillId="10" borderId="0" xfId="0" applyFont="1" applyFill="1" applyBorder="1" applyAlignment="1">
      <alignment horizontal="center" vertical="center"/>
    </xf>
    <xf numFmtId="0" fontId="19" fillId="10" borderId="0" xfId="0" applyFont="1" applyFill="1" applyBorder="1" applyAlignment="1">
      <alignment horizontal="center" vertical="center"/>
    </xf>
    <xf numFmtId="0" fontId="26" fillId="10" borderId="0" xfId="0" applyFont="1" applyFill="1" applyBorder="1" applyAlignment="1">
      <alignment horizontal="center" vertical="center"/>
    </xf>
    <xf numFmtId="0" fontId="0" fillId="10" borderId="0" xfId="0" applyFill="1" applyBorder="1"/>
    <xf numFmtId="2" fontId="0" fillId="10" borderId="0" xfId="0" applyNumberFormat="1" applyFill="1" applyBorder="1"/>
    <xf numFmtId="0" fontId="0" fillId="0" borderId="6" xfId="0" applyBorder="1"/>
    <xf numFmtId="1" fontId="0" fillId="10" borderId="0" xfId="0" applyNumberFormat="1" applyFill="1" applyBorder="1"/>
    <xf numFmtId="0" fontId="0" fillId="10" borderId="0" xfId="0" applyFill="1" applyBorder="1" applyAlignment="1">
      <alignment horizontal="center"/>
    </xf>
    <xf numFmtId="0" fontId="0" fillId="10" borderId="2" xfId="0" applyFill="1" applyBorder="1" applyAlignment="1">
      <alignment vertical="top"/>
    </xf>
    <xf numFmtId="0" fontId="0" fillId="10" borderId="3" xfId="0" applyFill="1" applyBorder="1" applyAlignment="1">
      <alignment vertical="top"/>
    </xf>
    <xf numFmtId="0" fontId="0" fillId="10" borderId="4" xfId="0" applyFill="1" applyBorder="1" applyAlignment="1">
      <alignment vertical="top"/>
    </xf>
    <xf numFmtId="0" fontId="0" fillId="10" borderId="5" xfId="0" applyFill="1" applyBorder="1" applyAlignment="1">
      <alignment vertical="top"/>
    </xf>
    <xf numFmtId="0" fontId="0" fillId="5" borderId="0" xfId="0" applyFill="1" applyBorder="1" applyAlignment="1">
      <alignment vertical="top"/>
    </xf>
    <xf numFmtId="0" fontId="0" fillId="10" borderId="6" xfId="0" applyFill="1" applyBorder="1" applyAlignment="1">
      <alignment vertical="top"/>
    </xf>
    <xf numFmtId="0" fontId="36" fillId="10" borderId="5" xfId="0" applyFont="1" applyFill="1" applyBorder="1" applyAlignment="1">
      <alignment vertical="top"/>
    </xf>
    <xf numFmtId="0" fontId="0" fillId="10" borderId="0" xfId="0" applyFill="1" applyBorder="1" applyAlignment="1">
      <alignment vertical="top"/>
    </xf>
    <xf numFmtId="0" fontId="0" fillId="10" borderId="0" xfId="0" applyFill="1" applyBorder="1" applyAlignment="1">
      <alignment horizontal="left"/>
    </xf>
    <xf numFmtId="0" fontId="0" fillId="10" borderId="8" xfId="0" applyFill="1" applyBorder="1" applyAlignment="1"/>
    <xf numFmtId="0" fontId="0" fillId="10" borderId="0" xfId="0" applyFill="1" applyBorder="1" applyAlignment="1">
      <alignment horizontal="left" vertical="top"/>
    </xf>
    <xf numFmtId="0" fontId="43" fillId="10" borderId="0" xfId="0" applyFont="1" applyFill="1" applyBorder="1" applyAlignment="1">
      <alignment horizontal="left" vertical="top"/>
    </xf>
    <xf numFmtId="0" fontId="0" fillId="10" borderId="0" xfId="0" applyFill="1" applyBorder="1" applyAlignment="1">
      <alignment horizontal="left" vertical="top"/>
    </xf>
    <xf numFmtId="165" fontId="10" fillId="0" borderId="32" xfId="0" applyNumberFormat="1" applyFont="1" applyBorder="1" applyAlignment="1" applyProtection="1">
      <alignment horizontal="center"/>
      <protection hidden="1"/>
    </xf>
    <xf numFmtId="165" fontId="10" fillId="0" borderId="35" xfId="0" applyNumberFormat="1" applyFont="1" applyBorder="1" applyAlignment="1" applyProtection="1">
      <alignment horizontal="center"/>
      <protection hidden="1"/>
    </xf>
    <xf numFmtId="165" fontId="10" fillId="0" borderId="6" xfId="0" applyNumberFormat="1" applyFont="1" applyBorder="1" applyAlignment="1" applyProtection="1">
      <alignment horizontal="center"/>
      <protection hidden="1"/>
    </xf>
    <xf numFmtId="2" fontId="0" fillId="0" borderId="32" xfId="0" applyNumberFormat="1" applyBorder="1" applyAlignment="1" applyProtection="1">
      <alignment horizontal="center"/>
      <protection hidden="1"/>
    </xf>
    <xf numFmtId="2" fontId="0" fillId="0" borderId="35" xfId="0" applyNumberFormat="1" applyBorder="1" applyAlignment="1" applyProtection="1">
      <alignment horizontal="center"/>
      <protection hidden="1"/>
    </xf>
    <xf numFmtId="2" fontId="0" fillId="0" borderId="6" xfId="0" applyNumberFormat="1" applyBorder="1" applyAlignment="1" applyProtection="1">
      <alignment horizontal="center"/>
      <protection hidden="1"/>
    </xf>
    <xf numFmtId="165" fontId="10" fillId="0" borderId="39" xfId="0" applyNumberFormat="1" applyFont="1" applyBorder="1" applyAlignment="1" applyProtection="1">
      <alignment horizontal="center"/>
      <protection hidden="1"/>
    </xf>
    <xf numFmtId="165" fontId="10" fillId="0" borderId="36" xfId="0" applyNumberFormat="1" applyFont="1" applyBorder="1" applyAlignment="1" applyProtection="1">
      <alignment horizontal="center" vertical="center"/>
      <protection hidden="1"/>
    </xf>
    <xf numFmtId="165" fontId="14" fillId="4" borderId="46" xfId="0" applyNumberFormat="1" applyFont="1" applyFill="1" applyBorder="1" applyAlignment="1" applyProtection="1">
      <alignment horizontal="center"/>
      <protection hidden="1"/>
    </xf>
    <xf numFmtId="2" fontId="10" fillId="0" borderId="10" xfId="0" applyNumberFormat="1" applyFont="1" applyBorder="1" applyAlignment="1" applyProtection="1">
      <alignment horizontal="center" vertical="center"/>
      <protection hidden="1"/>
    </xf>
    <xf numFmtId="2" fontId="14" fillId="4" borderId="24" xfId="0" applyNumberFormat="1" applyFont="1" applyFill="1" applyBorder="1" applyAlignment="1" applyProtection="1">
      <alignment horizontal="center" vertical="center"/>
      <protection hidden="1"/>
    </xf>
    <xf numFmtId="165" fontId="14" fillId="4" borderId="24" xfId="0" applyNumberFormat="1" applyFont="1" applyFill="1" applyBorder="1" applyAlignment="1" applyProtection="1">
      <alignment horizontal="center"/>
      <protection hidden="1"/>
    </xf>
    <xf numFmtId="1" fontId="10" fillId="0" borderId="32" xfId="0" applyNumberFormat="1" applyFont="1" applyBorder="1" applyAlignment="1" applyProtection="1">
      <alignment horizontal="center"/>
      <protection hidden="1"/>
    </xf>
    <xf numFmtId="3" fontId="10" fillId="0" borderId="35" xfId="0" applyNumberFormat="1" applyFont="1" applyBorder="1" applyAlignment="1" applyProtection="1">
      <alignment horizontal="center"/>
      <protection hidden="1"/>
    </xf>
    <xf numFmtId="1" fontId="10" fillId="0" borderId="35" xfId="0" applyNumberFormat="1" applyFont="1" applyBorder="1" applyAlignment="1" applyProtection="1">
      <alignment horizontal="center"/>
      <protection hidden="1"/>
    </xf>
    <xf numFmtId="1" fontId="10" fillId="0" borderId="6" xfId="0" applyNumberFormat="1" applyFont="1" applyBorder="1" applyAlignment="1" applyProtection="1">
      <alignment horizontal="center"/>
      <protection hidden="1"/>
    </xf>
    <xf numFmtId="3" fontId="10" fillId="0" borderId="32" xfId="0" applyNumberFormat="1" applyFont="1" applyBorder="1" applyAlignment="1" applyProtection="1">
      <alignment horizontal="center"/>
      <protection hidden="1"/>
    </xf>
    <xf numFmtId="3" fontId="10" fillId="0" borderId="6" xfId="0" applyNumberFormat="1" applyFont="1" applyBorder="1" applyAlignment="1" applyProtection="1">
      <alignment horizontal="center"/>
      <protection hidden="1"/>
    </xf>
    <xf numFmtId="1" fontId="10" fillId="0" borderId="10" xfId="0" applyNumberFormat="1" applyFont="1" applyBorder="1" applyAlignment="1" applyProtection="1">
      <alignment horizontal="center" vertical="center"/>
      <protection hidden="1"/>
    </xf>
    <xf numFmtId="3" fontId="14" fillId="4" borderId="24" xfId="0" applyNumberFormat="1" applyFont="1" applyFill="1" applyBorder="1" applyAlignment="1" applyProtection="1">
      <alignment horizontal="center"/>
      <protection hidden="1"/>
    </xf>
    <xf numFmtId="3" fontId="10" fillId="0" borderId="10" xfId="0" applyNumberFormat="1" applyFont="1" applyBorder="1" applyAlignment="1" applyProtection="1">
      <alignment horizontal="center" vertical="center"/>
      <protection hidden="1"/>
    </xf>
    <xf numFmtId="1" fontId="14" fillId="4" borderId="24" xfId="0" applyNumberFormat="1" applyFont="1" applyFill="1" applyBorder="1" applyAlignment="1" applyProtection="1">
      <alignment horizontal="center"/>
      <protection hidden="1"/>
    </xf>
    <xf numFmtId="165" fontId="10" fillId="0" borderId="10" xfId="0" applyNumberFormat="1" applyFont="1" applyBorder="1" applyAlignment="1" applyProtection="1">
      <alignment horizontal="center" vertical="center"/>
      <protection hidden="1"/>
    </xf>
    <xf numFmtId="0" fontId="44" fillId="10" borderId="0" xfId="0" applyFont="1" applyFill="1" applyBorder="1" applyAlignment="1">
      <alignment horizontal="left" vertical="top"/>
    </xf>
    <xf numFmtId="0" fontId="0" fillId="10" borderId="0" xfId="0" applyFill="1" applyBorder="1" applyAlignment="1">
      <alignment horizontal="left" vertical="top"/>
    </xf>
    <xf numFmtId="0" fontId="35" fillId="5" borderId="0" xfId="0" applyFont="1" applyFill="1" applyBorder="1" applyAlignment="1">
      <alignment horizontal="center" vertical="center" wrapText="1"/>
    </xf>
    <xf numFmtId="0" fontId="0" fillId="10" borderId="0" xfId="0" applyFill="1" applyBorder="1" applyAlignment="1">
      <alignment vertical="top"/>
    </xf>
    <xf numFmtId="0" fontId="38" fillId="10" borderId="0" xfId="0" applyFont="1" applyFill="1" applyBorder="1" applyAlignment="1">
      <alignment horizontal="left" vertical="top"/>
    </xf>
    <xf numFmtId="0" fontId="39" fillId="10" borderId="0" xfId="0" applyFont="1" applyFill="1" applyBorder="1" applyAlignment="1">
      <alignment horizontal="left" vertical="top"/>
    </xf>
    <xf numFmtId="0" fontId="0" fillId="10" borderId="0" xfId="0" applyFill="1" applyBorder="1" applyAlignment="1">
      <alignment horizontal="left"/>
    </xf>
    <xf numFmtId="0" fontId="42" fillId="10" borderId="0" xfId="0" applyFont="1" applyFill="1" applyBorder="1" applyAlignment="1">
      <alignment horizontal="left" vertical="top"/>
    </xf>
    <xf numFmtId="0" fontId="10" fillId="10" borderId="0" xfId="0" applyFont="1" applyFill="1" applyBorder="1" applyAlignment="1">
      <alignment horizontal="left" vertical="center" wrapText="1"/>
    </xf>
    <xf numFmtId="0" fontId="22" fillId="9" borderId="38" xfId="0" applyFont="1" applyFill="1" applyBorder="1" applyAlignment="1">
      <alignment horizontal="left" vertical="center"/>
    </xf>
    <xf numFmtId="0" fontId="22" fillId="9" borderId="40" xfId="0" applyFont="1" applyFill="1" applyBorder="1" applyAlignment="1">
      <alignment horizontal="left" vertical="center"/>
    </xf>
    <xf numFmtId="0" fontId="11" fillId="6" borderId="39" xfId="0" applyFont="1" applyFill="1" applyBorder="1" applyAlignment="1">
      <alignment horizontal="center" vertical="center"/>
    </xf>
    <xf numFmtId="0" fontId="11" fillId="6" borderId="30" xfId="0" applyFont="1" applyFill="1" applyBorder="1" applyAlignment="1">
      <alignment horizontal="center" vertical="center"/>
    </xf>
    <xf numFmtId="3" fontId="10" fillId="0" borderId="41" xfId="0" applyNumberFormat="1" applyFont="1" applyBorder="1" applyAlignment="1">
      <alignment horizontal="center" vertical="center"/>
    </xf>
    <xf numFmtId="3" fontId="10" fillId="6" borderId="43" xfId="0" applyNumberFormat="1" applyFont="1" applyFill="1" applyBorder="1" applyAlignment="1">
      <alignment horizontal="center" vertical="center"/>
    </xf>
    <xf numFmtId="3" fontId="10" fillId="6" borderId="44" xfId="0" applyNumberFormat="1" applyFont="1" applyFill="1" applyBorder="1" applyAlignment="1">
      <alignment horizontal="center" vertical="center"/>
    </xf>
    <xf numFmtId="3" fontId="10" fillId="0" borderId="42" xfId="0" applyNumberFormat="1" applyFont="1" applyBorder="1" applyAlignment="1">
      <alignment horizontal="center" vertical="center"/>
    </xf>
    <xf numFmtId="0" fontId="19" fillId="0" borderId="41" xfId="0" applyFont="1" applyBorder="1" applyAlignment="1" applyProtection="1">
      <alignment horizontal="center" vertical="center"/>
      <protection hidden="1"/>
    </xf>
    <xf numFmtId="0" fontId="19" fillId="0" borderId="45" xfId="0" applyFont="1" applyBorder="1" applyAlignment="1" applyProtection="1">
      <alignment horizontal="center" vertical="center"/>
      <protection hidden="1"/>
    </xf>
    <xf numFmtId="0" fontId="23" fillId="5" borderId="2" xfId="0" applyFont="1" applyFill="1" applyBorder="1" applyAlignment="1">
      <alignment horizontal="center" vertical="center" wrapText="1"/>
    </xf>
    <xf numFmtId="0" fontId="23" fillId="5" borderId="3" xfId="0" applyFont="1" applyFill="1" applyBorder="1" applyAlignment="1">
      <alignment horizontal="center" vertical="center"/>
    </xf>
    <xf numFmtId="0" fontId="23" fillId="5" borderId="4" xfId="0" applyFont="1" applyFill="1" applyBorder="1" applyAlignment="1">
      <alignment horizontal="center" vertical="center"/>
    </xf>
    <xf numFmtId="0" fontId="23" fillId="5" borderId="7" xfId="0" applyFont="1" applyFill="1" applyBorder="1" applyAlignment="1">
      <alignment horizontal="center" vertical="center"/>
    </xf>
    <xf numFmtId="0" fontId="23" fillId="5" borderId="8" xfId="0" applyFont="1" applyFill="1" applyBorder="1" applyAlignment="1">
      <alignment horizontal="center" vertical="center"/>
    </xf>
    <xf numFmtId="0" fontId="23" fillId="5" borderId="9" xfId="0" applyFont="1" applyFill="1" applyBorder="1" applyAlignment="1">
      <alignment horizontal="center" vertical="center"/>
    </xf>
    <xf numFmtId="0" fontId="19" fillId="0" borderId="42" xfId="0" applyFont="1" applyBorder="1" applyAlignment="1">
      <alignment horizontal="center" vertical="center" wrapText="1"/>
    </xf>
    <xf numFmtId="0" fontId="19" fillId="0" borderId="41" xfId="0" applyFont="1" applyBorder="1" applyAlignment="1">
      <alignment horizontal="center" vertical="center" wrapText="1"/>
    </xf>
    <xf numFmtId="0" fontId="11" fillId="0" borderId="6" xfId="0" applyFont="1" applyBorder="1" applyAlignment="1">
      <alignment horizontal="center" vertical="center"/>
    </xf>
    <xf numFmtId="3" fontId="19" fillId="6" borderId="43" xfId="0" applyNumberFormat="1" applyFont="1" applyFill="1" applyBorder="1" applyAlignment="1">
      <alignment horizontal="center" vertical="center"/>
    </xf>
    <xf numFmtId="3" fontId="19" fillId="6" borderId="44" xfId="0" applyNumberFormat="1" applyFont="1" applyFill="1" applyBorder="1" applyAlignment="1">
      <alignment horizontal="center" vertical="center"/>
    </xf>
    <xf numFmtId="0" fontId="22" fillId="9" borderId="38" xfId="0" applyFont="1" applyFill="1" applyBorder="1" applyAlignment="1">
      <alignment horizontal="left" vertical="center" wrapText="1"/>
    </xf>
    <xf numFmtId="0" fontId="22" fillId="9" borderId="40" xfId="0" applyFont="1" applyFill="1" applyBorder="1" applyAlignment="1">
      <alignment horizontal="left" vertical="center" wrapText="1"/>
    </xf>
    <xf numFmtId="0" fontId="22" fillId="9" borderId="19" xfId="0" applyFont="1" applyFill="1" applyBorder="1" applyAlignment="1">
      <alignment horizontal="left" vertical="center"/>
    </xf>
    <xf numFmtId="0" fontId="22" fillId="9" borderId="17" xfId="0" applyFont="1" applyFill="1" applyBorder="1" applyAlignment="1">
      <alignment horizontal="left" vertical="center"/>
    </xf>
    <xf numFmtId="0" fontId="19" fillId="0" borderId="4" xfId="0" applyFont="1" applyBorder="1" applyAlignment="1">
      <alignment horizontal="center"/>
    </xf>
    <xf numFmtId="0" fontId="19" fillId="0" borderId="6" xfId="0" applyFont="1" applyBorder="1" applyAlignment="1">
      <alignment horizontal="center"/>
    </xf>
    <xf numFmtId="0" fontId="14" fillId="6" borderId="39" xfId="0" applyFont="1" applyFill="1" applyBorder="1" applyAlignment="1">
      <alignment horizontal="center" vertical="center"/>
    </xf>
    <xf numFmtId="0" fontId="14" fillId="6" borderId="30" xfId="0" applyFont="1" applyFill="1" applyBorder="1" applyAlignment="1">
      <alignment horizontal="center" vertical="center"/>
    </xf>
    <xf numFmtId="0" fontId="14" fillId="0" borderId="6" xfId="0" applyFont="1" applyBorder="1" applyAlignment="1">
      <alignment horizontal="center" vertical="center"/>
    </xf>
    <xf numFmtId="0" fontId="14" fillId="0" borderId="9" xfId="0" applyFont="1" applyBorder="1" applyAlignment="1">
      <alignment horizontal="center" vertical="center"/>
    </xf>
    <xf numFmtId="0" fontId="11" fillId="0" borderId="4" xfId="0" applyFont="1" applyBorder="1" applyAlignment="1">
      <alignment horizontal="center" vertical="center"/>
    </xf>
    <xf numFmtId="0" fontId="20" fillId="5" borderId="18" xfId="0" applyFont="1" applyFill="1" applyBorder="1" applyAlignment="1">
      <alignment horizontal="left" vertical="center"/>
    </xf>
    <xf numFmtId="0" fontId="20" fillId="5" borderId="19" xfId="0" applyFont="1" applyFill="1" applyBorder="1" applyAlignment="1">
      <alignment horizontal="left" vertical="center"/>
    </xf>
    <xf numFmtId="0" fontId="20" fillId="5" borderId="38" xfId="0" applyFont="1" applyFill="1" applyBorder="1" applyAlignment="1">
      <alignment horizontal="left" vertical="center"/>
    </xf>
    <xf numFmtId="0" fontId="20" fillId="5" borderId="40" xfId="0" applyFont="1" applyFill="1" applyBorder="1" applyAlignment="1">
      <alignment horizontal="left" vertical="center"/>
    </xf>
    <xf numFmtId="0" fontId="20" fillId="5" borderId="17" xfId="0" applyFont="1" applyFill="1" applyBorder="1" applyAlignment="1">
      <alignment horizontal="left" vertical="center"/>
    </xf>
    <xf numFmtId="0" fontId="22" fillId="9" borderId="18" xfId="0" applyFont="1" applyFill="1" applyBorder="1" applyAlignment="1">
      <alignment horizontal="left" vertical="center"/>
    </xf>
    <xf numFmtId="0" fontId="11" fillId="0" borderId="9" xfId="0" applyFont="1" applyBorder="1" applyAlignment="1">
      <alignment horizontal="center" vertical="center"/>
    </xf>
    <xf numFmtId="3" fontId="10" fillId="0" borderId="45" xfId="0" applyNumberFormat="1" applyFont="1" applyBorder="1" applyAlignment="1">
      <alignment horizontal="center" vertical="center"/>
    </xf>
    <xf numFmtId="0" fontId="0" fillId="0" borderId="25" xfId="0" applyBorder="1" applyAlignment="1">
      <alignment horizontal="center" vertical="center"/>
    </xf>
    <xf numFmtId="0" fontId="0" fillId="0" borderId="8" xfId="0" applyBorder="1" applyAlignment="1">
      <alignment horizontal="center" vertical="center"/>
    </xf>
    <xf numFmtId="14" fontId="20" fillId="5" borderId="22" xfId="0" applyNumberFormat="1" applyFont="1" applyFill="1" applyBorder="1" applyAlignment="1">
      <alignment horizontal="center" vertical="center" textRotation="90" wrapText="1"/>
    </xf>
    <xf numFmtId="14" fontId="20" fillId="5" borderId="23" xfId="0" applyNumberFormat="1" applyFont="1" applyFill="1" applyBorder="1" applyAlignment="1">
      <alignment horizontal="center" vertical="center" textRotation="90" wrapText="1"/>
    </xf>
    <xf numFmtId="14" fontId="20" fillId="5" borderId="24" xfId="0" applyNumberFormat="1" applyFont="1" applyFill="1" applyBorder="1" applyAlignment="1">
      <alignment horizontal="center" vertical="center" textRotation="90" wrapText="1"/>
    </xf>
    <xf numFmtId="0" fontId="20" fillId="5" borderId="5" xfId="0" applyFont="1" applyFill="1" applyBorder="1" applyAlignment="1">
      <alignment horizontal="center" vertical="center"/>
    </xf>
    <xf numFmtId="0" fontId="20" fillId="5" borderId="0" xfId="0" applyFont="1" applyFill="1" applyBorder="1" applyAlignment="1">
      <alignment horizontal="center" vertical="center"/>
    </xf>
    <xf numFmtId="0" fontId="20" fillId="5" borderId="6" xfId="0" applyFont="1" applyFill="1" applyBorder="1" applyAlignment="1">
      <alignment horizontal="center" vertical="center"/>
    </xf>
    <xf numFmtId="14" fontId="20" fillId="5" borderId="22" xfId="0" applyNumberFormat="1" applyFont="1" applyFill="1" applyBorder="1" applyAlignment="1">
      <alignment horizontal="center" vertical="center" textRotation="90"/>
    </xf>
    <xf numFmtId="14" fontId="20" fillId="5" borderId="23" xfId="0" applyNumberFormat="1" applyFont="1" applyFill="1" applyBorder="1" applyAlignment="1">
      <alignment horizontal="center" vertical="center" textRotation="90"/>
    </xf>
    <xf numFmtId="14" fontId="20" fillId="5" borderId="24" xfId="0" applyNumberFormat="1" applyFont="1" applyFill="1" applyBorder="1" applyAlignment="1">
      <alignment horizontal="center" vertical="center" textRotation="90"/>
    </xf>
    <xf numFmtId="0" fontId="25" fillId="5" borderId="5" xfId="0" applyFont="1" applyFill="1" applyBorder="1" applyAlignment="1">
      <alignment horizontal="center" vertical="center" wrapText="1"/>
    </xf>
    <xf numFmtId="0" fontId="26" fillId="5" borderId="0" xfId="0" applyFont="1" applyFill="1" applyBorder="1" applyAlignment="1">
      <alignment horizontal="center" vertical="center"/>
    </xf>
    <xf numFmtId="0" fontId="26" fillId="5" borderId="6" xfId="0" applyFont="1" applyFill="1" applyBorder="1" applyAlignment="1">
      <alignment horizontal="center" vertical="center"/>
    </xf>
    <xf numFmtId="0" fontId="26" fillId="5" borderId="5" xfId="0" applyFont="1" applyFill="1" applyBorder="1" applyAlignment="1">
      <alignment horizontal="center" vertical="center"/>
    </xf>
    <xf numFmtId="0" fontId="19" fillId="0" borderId="7" xfId="0" applyFont="1" applyBorder="1" applyAlignment="1" applyProtection="1">
      <alignment horizontal="center" vertical="center"/>
      <protection hidden="1"/>
    </xf>
    <xf numFmtId="0" fontId="19" fillId="0" borderId="8" xfId="0" applyFont="1" applyBorder="1" applyAlignment="1" applyProtection="1">
      <alignment horizontal="center" vertical="center"/>
      <protection hidden="1"/>
    </xf>
    <xf numFmtId="0" fontId="19" fillId="0" borderId="9" xfId="0" applyFont="1" applyBorder="1" applyAlignment="1" applyProtection="1">
      <alignment horizontal="center" vertical="center"/>
      <protection hidden="1"/>
    </xf>
    <xf numFmtId="0" fontId="19" fillId="0" borderId="27" xfId="0" applyFont="1" applyBorder="1" applyAlignment="1" applyProtection="1">
      <alignment horizontal="center" vertical="center"/>
      <protection hidden="1"/>
    </xf>
    <xf numFmtId="0" fontId="19" fillId="0" borderId="28" xfId="0" applyFont="1" applyBorder="1" applyAlignment="1" applyProtection="1">
      <alignment horizontal="center" vertical="center"/>
      <protection hidden="1"/>
    </xf>
    <xf numFmtId="0" fontId="19" fillId="0" borderId="29" xfId="0" applyFont="1" applyBorder="1" applyAlignment="1" applyProtection="1">
      <alignment horizontal="center" vertical="center"/>
      <protection hidden="1"/>
    </xf>
    <xf numFmtId="0" fontId="19" fillId="0" borderId="47" xfId="0" applyFont="1" applyBorder="1" applyAlignment="1" applyProtection="1">
      <alignment horizontal="center" vertical="center"/>
      <protection hidden="1"/>
    </xf>
    <xf numFmtId="0" fontId="19" fillId="0" borderId="10" xfId="0" applyFont="1" applyBorder="1" applyAlignment="1" applyProtection="1">
      <alignment horizontal="center" vertical="center"/>
      <protection hidden="1"/>
    </xf>
    <xf numFmtId="3" fontId="14" fillId="4" borderId="55" xfId="0" applyNumberFormat="1" applyFont="1" applyFill="1" applyBorder="1" applyAlignment="1" applyProtection="1">
      <alignment horizontal="center" vertical="center"/>
      <protection hidden="1"/>
    </xf>
    <xf numFmtId="3" fontId="14" fillId="4" borderId="33" xfId="0" applyNumberFormat="1" applyFont="1" applyFill="1" applyBorder="1" applyAlignment="1" applyProtection="1">
      <alignment horizontal="center" vertical="center"/>
      <protection hidden="1"/>
    </xf>
    <xf numFmtId="0" fontId="24" fillId="10" borderId="56" xfId="0" applyFont="1" applyFill="1" applyBorder="1" applyAlignment="1">
      <alignment horizontal="center" vertical="center"/>
    </xf>
    <xf numFmtId="0" fontId="24" fillId="10" borderId="50" xfId="0" applyFont="1" applyFill="1" applyBorder="1" applyAlignment="1">
      <alignment horizontal="center" vertical="center"/>
    </xf>
    <xf numFmtId="1" fontId="14" fillId="4" borderId="55" xfId="0" applyNumberFormat="1" applyFont="1" applyFill="1" applyBorder="1" applyAlignment="1" applyProtection="1">
      <alignment horizontal="center" vertical="center"/>
      <protection hidden="1"/>
    </xf>
    <xf numFmtId="1" fontId="14" fillId="4" borderId="33" xfId="0" applyNumberFormat="1" applyFont="1" applyFill="1" applyBorder="1" applyAlignment="1" applyProtection="1">
      <alignment horizontal="center" vertical="center"/>
      <protection hidden="1"/>
    </xf>
    <xf numFmtId="165" fontId="14" fillId="4" borderId="55" xfId="0" applyNumberFormat="1" applyFont="1" applyFill="1" applyBorder="1" applyAlignment="1" applyProtection="1">
      <alignment horizontal="center" vertical="center"/>
      <protection hidden="1"/>
    </xf>
    <xf numFmtId="165" fontId="14" fillId="4" borderId="33" xfId="0" applyNumberFormat="1" applyFont="1" applyFill="1" applyBorder="1" applyAlignment="1" applyProtection="1">
      <alignment horizontal="center" vertical="center"/>
      <protection hidden="1"/>
    </xf>
    <xf numFmtId="0" fontId="20" fillId="9" borderId="7" xfId="0" applyFont="1" applyFill="1" applyBorder="1" applyAlignment="1">
      <alignment horizontal="center" vertical="center"/>
    </xf>
    <xf numFmtId="0" fontId="20" fillId="9" borderId="10" xfId="0" applyFont="1" applyFill="1" applyBorder="1" applyAlignment="1">
      <alignment horizontal="center" vertical="center"/>
    </xf>
    <xf numFmtId="0" fontId="20" fillId="9" borderId="53" xfId="0" applyFont="1" applyFill="1" applyBorder="1" applyAlignment="1">
      <alignment horizontal="center" vertical="center"/>
    </xf>
    <xf numFmtId="0" fontId="20" fillId="9" borderId="33" xfId="0" applyFont="1" applyFill="1" applyBorder="1" applyAlignment="1">
      <alignment horizontal="center" vertical="center"/>
    </xf>
    <xf numFmtId="0" fontId="24" fillId="10" borderId="54" xfId="0" applyFont="1" applyFill="1" applyBorder="1" applyAlignment="1">
      <alignment horizontal="center" vertical="center"/>
    </xf>
    <xf numFmtId="0" fontId="24" fillId="10" borderId="30" xfId="0" applyFont="1" applyFill="1" applyBorder="1" applyAlignment="1">
      <alignment horizontal="center" vertical="center"/>
    </xf>
    <xf numFmtId="0" fontId="26" fillId="5" borderId="8" xfId="0" applyFont="1" applyFill="1" applyBorder="1" applyAlignment="1">
      <alignment horizontal="center" vertical="center"/>
    </xf>
    <xf numFmtId="0" fontId="26" fillId="5" borderId="9" xfId="0" applyFont="1" applyFill="1" applyBorder="1" applyAlignment="1">
      <alignment horizontal="center" vertical="center"/>
    </xf>
    <xf numFmtId="0" fontId="25" fillId="5" borderId="0" xfId="0" applyFont="1" applyFill="1" applyBorder="1" applyAlignment="1">
      <alignment horizontal="center" vertical="center" wrapText="1"/>
    </xf>
    <xf numFmtId="0" fontId="25" fillId="5" borderId="6" xfId="0" applyFont="1" applyFill="1" applyBorder="1" applyAlignment="1">
      <alignment horizontal="center" vertical="center" wrapText="1"/>
    </xf>
    <xf numFmtId="0" fontId="20" fillId="5" borderId="2" xfId="0" applyFont="1" applyFill="1" applyBorder="1" applyAlignment="1">
      <alignment horizontal="center" vertical="center"/>
    </xf>
    <xf numFmtId="0" fontId="20" fillId="5" borderId="3" xfId="0" applyFont="1" applyFill="1" applyBorder="1" applyAlignment="1">
      <alignment horizontal="center" vertical="center"/>
    </xf>
    <xf numFmtId="0" fontId="20" fillId="5" borderId="4" xfId="0" applyFont="1" applyFill="1" applyBorder="1" applyAlignment="1">
      <alignment horizontal="center" vertical="center"/>
    </xf>
    <xf numFmtId="0" fontId="20" fillId="5" borderId="51" xfId="0" applyFont="1" applyFill="1" applyBorder="1" applyAlignment="1">
      <alignment horizontal="center" vertical="center"/>
    </xf>
    <xf numFmtId="0" fontId="20" fillId="5" borderId="49" xfId="0" applyFont="1" applyFill="1" applyBorder="1" applyAlignment="1">
      <alignment horizontal="center" vertical="center"/>
    </xf>
    <xf numFmtId="0" fontId="20" fillId="5" borderId="52" xfId="0" applyFont="1" applyFill="1" applyBorder="1" applyAlignment="1">
      <alignment horizontal="center" vertical="center"/>
    </xf>
    <xf numFmtId="2" fontId="14" fillId="4" borderId="55" xfId="0" applyNumberFormat="1" applyFont="1" applyFill="1" applyBorder="1" applyAlignment="1" applyProtection="1">
      <alignment horizontal="center" vertical="center"/>
      <protection hidden="1"/>
    </xf>
    <xf numFmtId="2" fontId="14" fillId="4" borderId="33" xfId="0" applyNumberFormat="1" applyFont="1" applyFill="1" applyBorder="1" applyAlignment="1" applyProtection="1">
      <alignment horizontal="center" vertical="center"/>
      <protection hidden="1"/>
    </xf>
    <xf numFmtId="0" fontId="7" fillId="2" borderId="13"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1" xfId="0" applyFont="1" applyFill="1" applyBorder="1" applyAlignment="1">
      <alignment horizontal="center" vertical="center" wrapText="1"/>
    </xf>
    <xf numFmtId="164" fontId="7" fillId="2" borderId="0" xfId="0" applyNumberFormat="1" applyFont="1" applyFill="1" applyBorder="1" applyAlignment="1">
      <alignment horizontal="center" vertical="center" wrapText="1"/>
    </xf>
    <xf numFmtId="164" fontId="7" fillId="2" borderId="11" xfId="0" applyNumberFormat="1" applyFont="1" applyFill="1" applyBorder="1" applyAlignment="1">
      <alignment horizontal="center" vertical="center" wrapText="1"/>
    </xf>
    <xf numFmtId="6" fontId="7" fillId="2" borderId="0" xfId="0" applyNumberFormat="1" applyFont="1" applyFill="1" applyBorder="1" applyAlignment="1">
      <alignment horizontal="center" vertical="center" wrapText="1"/>
    </xf>
    <xf numFmtId="6" fontId="7" fillId="2" borderId="11" xfId="0" applyNumberFormat="1" applyFont="1" applyFill="1" applyBorder="1" applyAlignment="1">
      <alignment horizontal="center" vertical="center" wrapText="1"/>
    </xf>
    <xf numFmtId="0" fontId="7" fillId="5" borderId="15"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7" fillId="5" borderId="16" xfId="0" applyFont="1" applyFill="1" applyBorder="1" applyAlignment="1">
      <alignment horizontal="center" vertical="center" wrapText="1"/>
    </xf>
    <xf numFmtId="0" fontId="34" fillId="5" borderId="18" xfId="0" applyFont="1" applyFill="1" applyBorder="1" applyAlignment="1">
      <alignment horizontal="center" vertical="center" wrapText="1"/>
    </xf>
    <xf numFmtId="0" fontId="34" fillId="5" borderId="17" xfId="0" applyFont="1" applyFill="1" applyBorder="1" applyAlignment="1">
      <alignment horizontal="center" vertical="center" wrapText="1"/>
    </xf>
    <xf numFmtId="0" fontId="16" fillId="6" borderId="22" xfId="0" applyFont="1" applyFill="1" applyBorder="1" applyAlignment="1">
      <alignment horizontal="center" vertical="center" textRotation="90"/>
    </xf>
    <xf numFmtId="0" fontId="16" fillId="6" borderId="23" xfId="0" applyFont="1" applyFill="1" applyBorder="1" applyAlignment="1">
      <alignment horizontal="center" vertical="center" textRotation="90"/>
    </xf>
    <xf numFmtId="0" fontId="16" fillId="6" borderId="24" xfId="0" applyFont="1" applyFill="1" applyBorder="1" applyAlignment="1">
      <alignment horizontal="center" vertical="center" textRotation="90"/>
    </xf>
    <xf numFmtId="0" fontId="17" fillId="5" borderId="4"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17" fillId="5" borderId="10" xfId="0" applyFont="1" applyFill="1" applyBorder="1" applyAlignment="1">
      <alignment horizontal="center" vertical="center" wrapText="1"/>
    </xf>
    <xf numFmtId="0" fontId="17" fillId="5" borderId="20" xfId="0" applyFont="1" applyFill="1" applyBorder="1" applyAlignment="1">
      <alignment horizontal="center" vertical="center" wrapText="1"/>
    </xf>
    <xf numFmtId="0" fontId="17" fillId="5" borderId="21" xfId="0" applyFont="1" applyFill="1" applyBorder="1" applyAlignment="1">
      <alignment horizontal="center" vertical="center" wrapText="1"/>
    </xf>
    <xf numFmtId="0" fontId="0" fillId="0" borderId="58" xfId="0" applyBorder="1" applyAlignment="1">
      <alignment horizontal="left" vertical="top" wrapText="1"/>
    </xf>
    <xf numFmtId="0" fontId="0" fillId="0" borderId="57" xfId="0" applyBorder="1" applyAlignment="1">
      <alignment horizontal="left" vertical="top" wrapText="1"/>
    </xf>
    <xf numFmtId="0" fontId="0" fillId="0" borderId="39" xfId="0" applyBorder="1" applyAlignment="1">
      <alignment horizontal="left" vertical="top"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22" fillId="9" borderId="2" xfId="0" applyFont="1" applyFill="1" applyBorder="1" applyAlignment="1">
      <alignment horizontal="center" vertical="center" wrapText="1"/>
    </xf>
    <xf numFmtId="0" fontId="22" fillId="9" borderId="3" xfId="0" applyFont="1" applyFill="1" applyBorder="1" applyAlignment="1">
      <alignment horizontal="center" vertical="center" wrapText="1"/>
    </xf>
    <xf numFmtId="0" fontId="22" fillId="9" borderId="4" xfId="0" applyFont="1" applyFill="1" applyBorder="1" applyAlignment="1">
      <alignment horizontal="center" vertical="center" wrapText="1"/>
    </xf>
    <xf numFmtId="0" fontId="22" fillId="9" borderId="5" xfId="0" applyFont="1" applyFill="1" applyBorder="1" applyAlignment="1">
      <alignment horizontal="center" vertical="center" wrapText="1"/>
    </xf>
    <xf numFmtId="0" fontId="22" fillId="9" borderId="0" xfId="0" applyFont="1" applyFill="1" applyBorder="1" applyAlignment="1">
      <alignment horizontal="center" vertical="center" wrapText="1"/>
    </xf>
    <xf numFmtId="0" fontId="22" fillId="9" borderId="6" xfId="0" applyFont="1" applyFill="1" applyBorder="1" applyAlignment="1">
      <alignment horizontal="center" vertical="center" wrapText="1"/>
    </xf>
    <xf numFmtId="0" fontId="25" fillId="5" borderId="2"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25" fillId="5" borderId="4" xfId="0" applyFont="1" applyFill="1" applyBorder="1" applyAlignment="1">
      <alignment horizontal="center" vertical="center" wrapText="1"/>
    </xf>
    <xf numFmtId="0" fontId="25" fillId="5" borderId="7" xfId="0" applyFont="1" applyFill="1" applyBorder="1" applyAlignment="1">
      <alignment horizontal="center" vertical="center" wrapText="1"/>
    </xf>
    <xf numFmtId="0" fontId="25" fillId="5" borderId="8" xfId="0" applyFont="1" applyFill="1" applyBorder="1" applyAlignment="1">
      <alignment horizontal="center" vertical="center" wrapText="1"/>
    </xf>
    <xf numFmtId="0" fontId="25" fillId="5" borderId="9" xfId="0" applyFont="1" applyFill="1" applyBorder="1" applyAlignment="1">
      <alignment horizontal="center" vertical="center" wrapText="1"/>
    </xf>
    <xf numFmtId="0" fontId="0" fillId="0" borderId="58" xfId="0" applyBorder="1" applyAlignment="1">
      <alignment vertical="top" wrapText="1"/>
    </xf>
    <xf numFmtId="0" fontId="0" fillId="0" borderId="57" xfId="0" applyBorder="1" applyAlignment="1">
      <alignment vertical="top" wrapText="1"/>
    </xf>
    <xf numFmtId="0" fontId="0" fillId="0" borderId="39" xfId="0" applyBorder="1" applyAlignment="1">
      <alignment vertical="top" wrapText="1"/>
    </xf>
    <xf numFmtId="0" fontId="0" fillId="0" borderId="5" xfId="0" applyBorder="1" applyAlignment="1">
      <alignment vertical="top" wrapText="1"/>
    </xf>
    <xf numFmtId="0" fontId="0" fillId="0" borderId="0"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22" fillId="9" borderId="53" xfId="0" applyFont="1" applyFill="1" applyBorder="1" applyAlignment="1">
      <alignment horizontal="center" vertical="center" wrapText="1"/>
    </xf>
    <xf numFmtId="0" fontId="22" fillId="9" borderId="54" xfId="0" applyFont="1" applyFill="1" applyBorder="1" applyAlignment="1">
      <alignment horizontal="center" vertical="center" wrapText="1"/>
    </xf>
    <xf numFmtId="0" fontId="22" fillId="9" borderId="30" xfId="0" applyFont="1" applyFill="1" applyBorder="1" applyAlignment="1">
      <alignment horizontal="center" vertical="center" wrapText="1"/>
    </xf>
  </cellXfs>
  <cellStyles count="1">
    <cellStyle name="Standard" xfId="0" builtinId="0"/>
  </cellStyles>
  <dxfs count="36">
    <dxf>
      <fill>
        <patternFill>
          <bgColor rgb="FFFF7575"/>
        </patternFill>
      </fill>
    </dxf>
    <dxf>
      <fill>
        <patternFill>
          <bgColor rgb="FFB2DE82"/>
        </patternFill>
      </fill>
    </dxf>
    <dxf>
      <fill>
        <patternFill>
          <bgColor rgb="FFFF7575"/>
        </patternFill>
      </fill>
    </dxf>
    <dxf>
      <fill>
        <patternFill>
          <bgColor rgb="FFB2DE82"/>
        </patternFill>
      </fill>
    </dxf>
    <dxf>
      <fill>
        <patternFill>
          <bgColor rgb="FFFF7575"/>
        </patternFill>
      </fill>
    </dxf>
    <dxf>
      <fill>
        <patternFill>
          <bgColor rgb="FFB2DE82"/>
        </patternFill>
      </fill>
    </dxf>
    <dxf>
      <fill>
        <patternFill>
          <bgColor rgb="FFFF7575"/>
        </patternFill>
      </fill>
    </dxf>
    <dxf>
      <fill>
        <patternFill>
          <bgColor rgb="FFB2DE82"/>
        </patternFill>
      </fill>
    </dxf>
    <dxf>
      <fill>
        <patternFill>
          <bgColor rgb="FFFF7575"/>
        </patternFill>
      </fill>
    </dxf>
    <dxf>
      <fill>
        <patternFill>
          <bgColor rgb="FFB2DE82"/>
        </patternFill>
      </fill>
    </dxf>
    <dxf>
      <fill>
        <patternFill>
          <bgColor rgb="FFFF7575"/>
        </patternFill>
      </fill>
    </dxf>
    <dxf>
      <fill>
        <patternFill>
          <bgColor rgb="FFB2DE82"/>
        </patternFill>
      </fill>
    </dxf>
    <dxf>
      <fill>
        <patternFill>
          <bgColor rgb="FFFF7575"/>
        </patternFill>
      </fill>
    </dxf>
    <dxf>
      <fill>
        <patternFill>
          <bgColor rgb="FFB2DE82"/>
        </patternFill>
      </fill>
    </dxf>
    <dxf>
      <fill>
        <patternFill>
          <bgColor rgb="FFFF7575"/>
        </patternFill>
      </fill>
    </dxf>
    <dxf>
      <fill>
        <patternFill>
          <bgColor rgb="FFB2DE82"/>
        </patternFill>
      </fill>
    </dxf>
    <dxf>
      <fill>
        <patternFill>
          <bgColor rgb="FFFF7575"/>
        </patternFill>
      </fill>
    </dxf>
    <dxf>
      <fill>
        <patternFill>
          <bgColor rgb="FFB2DE82"/>
        </patternFill>
      </fill>
    </dxf>
    <dxf>
      <fill>
        <patternFill>
          <bgColor rgb="FFB2DE82"/>
        </patternFill>
      </fill>
    </dxf>
    <dxf>
      <fill>
        <patternFill>
          <bgColor rgb="FFFF7575"/>
        </patternFill>
      </fill>
    </dxf>
    <dxf>
      <fill>
        <patternFill>
          <bgColor rgb="FFB2DE82"/>
        </patternFill>
      </fill>
    </dxf>
    <dxf>
      <fill>
        <patternFill>
          <bgColor rgb="FFFF7575"/>
        </patternFill>
      </fill>
    </dxf>
    <dxf>
      <fill>
        <patternFill>
          <bgColor rgb="FFB2DE82"/>
        </patternFill>
      </fill>
    </dxf>
    <dxf>
      <fill>
        <patternFill>
          <bgColor rgb="FFFF7575"/>
        </patternFill>
      </fill>
    </dxf>
    <dxf>
      <fill>
        <patternFill>
          <bgColor rgb="FFB2DE82"/>
        </patternFill>
      </fill>
    </dxf>
    <dxf>
      <fill>
        <patternFill>
          <bgColor rgb="FFFF7575"/>
        </patternFill>
      </fill>
    </dxf>
    <dxf>
      <fill>
        <patternFill>
          <bgColor rgb="FFFF7575"/>
        </patternFill>
      </fill>
    </dxf>
    <dxf>
      <fill>
        <patternFill>
          <bgColor rgb="FFB2DE82"/>
        </patternFill>
      </fill>
    </dxf>
    <dxf>
      <fill>
        <patternFill>
          <bgColor rgb="FFB2DE82"/>
        </patternFill>
      </fill>
    </dxf>
    <dxf>
      <fill>
        <patternFill>
          <bgColor rgb="FFFF7575"/>
        </patternFill>
      </fill>
    </dxf>
    <dxf>
      <fill>
        <patternFill>
          <bgColor rgb="FFB2DE82"/>
        </patternFill>
      </fill>
    </dxf>
    <dxf>
      <fill>
        <patternFill>
          <bgColor rgb="FFFF7575"/>
        </patternFill>
      </fill>
    </dxf>
    <dxf>
      <fill>
        <patternFill>
          <bgColor rgb="FFFF7575"/>
        </patternFill>
      </fill>
    </dxf>
    <dxf>
      <fill>
        <patternFill>
          <bgColor rgb="FFB2DE82"/>
        </patternFill>
      </fill>
    </dxf>
    <dxf>
      <fill>
        <patternFill>
          <bgColor rgb="FFB2DE82"/>
        </patternFill>
      </fill>
    </dxf>
    <dxf>
      <fill>
        <patternFill>
          <bgColor rgb="FFFF7575"/>
        </patternFill>
      </fill>
    </dxf>
  </dxfs>
  <tableStyles count="0" defaultTableStyle="TableStyleMedium2" defaultPivotStyle="PivotStyleMedium9"/>
  <colors>
    <mruColors>
      <color rgb="FF43C0FF"/>
      <color rgb="FF0081C1"/>
      <color rgb="FFE5F6FF"/>
      <color rgb="FFB2DE82"/>
      <color rgb="FFFF7575"/>
      <color rgb="FFFF75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a:t>Benchmark LP/km</a:t>
            </a:r>
            <a:r>
              <a:rPr lang="de-DE" sz="1600" baseline="-25000"/>
              <a:t>SB</a:t>
            </a:r>
          </a:p>
        </c:rich>
      </c:tx>
      <c:layout/>
      <c:overlay val="0"/>
    </c:title>
    <c:autoTitleDeleted val="0"/>
    <c:plotArea>
      <c:layout/>
      <c:stockChart>
        <c:ser>
          <c:idx val="0"/>
          <c:order val="0"/>
          <c:tx>
            <c:strRef>
              <c:f>'Benchmark Kommunengrößengruppe'!$D$8</c:f>
              <c:strCache>
                <c:ptCount val="1"/>
                <c:pt idx="0">
                  <c:v>Unteres Quartil</c:v>
                </c:pt>
              </c:strCache>
            </c:strRef>
          </c:tx>
          <c:spPr>
            <a:ln w="28575">
              <a:noFill/>
            </a:ln>
          </c:spPr>
          <c:marker>
            <c:symbol val="dash"/>
            <c:size val="20"/>
            <c:spPr>
              <a:solidFill>
                <a:srgbClr val="00B050"/>
              </a:solidFill>
              <a:ln>
                <a:solidFill>
                  <a:srgbClr val="00B050"/>
                </a:solidFill>
              </a:ln>
            </c:spPr>
          </c:marker>
          <c:cat>
            <c:strRef>
              <c:f>'Benchmark Kommunengrößengruppe'!$C$8</c:f>
              <c:strCache>
                <c:ptCount val="1"/>
                <c:pt idx="0">
                  <c:v>LP/kmSB</c:v>
                </c:pt>
              </c:strCache>
            </c:strRef>
          </c:cat>
          <c:val>
            <c:numRef>
              <c:f>'Benchmark Kommunengrößengruppe'!$D$9</c:f>
              <c:numCache>
                <c:formatCode>0.0</c:formatCode>
                <c:ptCount val="1"/>
                <c:pt idx="0">
                  <c:v>23.275903614457832</c:v>
                </c:pt>
              </c:numCache>
            </c:numRef>
          </c:val>
          <c:smooth val="0"/>
        </c:ser>
        <c:ser>
          <c:idx val="1"/>
          <c:order val="1"/>
          <c:tx>
            <c:strRef>
              <c:f>'Benchmark Kommunengrößengruppe'!$E$8</c:f>
              <c:strCache>
                <c:ptCount val="1"/>
                <c:pt idx="0">
                  <c:v>Maximum</c:v>
                </c:pt>
              </c:strCache>
            </c:strRef>
          </c:tx>
          <c:spPr>
            <a:ln w="28575">
              <a:noFill/>
            </a:ln>
          </c:spPr>
          <c:marker>
            <c:symbol val="diamond"/>
            <c:size val="8"/>
            <c:spPr>
              <a:solidFill>
                <a:srgbClr val="C00000"/>
              </a:solidFill>
            </c:spPr>
          </c:marker>
          <c:cat>
            <c:strRef>
              <c:f>'Benchmark Kommunengrößengruppe'!$C$8</c:f>
              <c:strCache>
                <c:ptCount val="1"/>
                <c:pt idx="0">
                  <c:v>LP/kmSB</c:v>
                </c:pt>
              </c:strCache>
            </c:strRef>
          </c:cat>
          <c:val>
            <c:numRef>
              <c:f>'Benchmark Kommunengrößengruppe'!$E$9</c:f>
              <c:numCache>
                <c:formatCode>0.0</c:formatCode>
                <c:ptCount val="1"/>
                <c:pt idx="0">
                  <c:v>44.952830188679243</c:v>
                </c:pt>
              </c:numCache>
            </c:numRef>
          </c:val>
          <c:smooth val="0"/>
        </c:ser>
        <c:ser>
          <c:idx val="2"/>
          <c:order val="2"/>
          <c:tx>
            <c:strRef>
              <c:f>'Benchmark Kommunengrößengruppe'!$F$8</c:f>
              <c:strCache>
                <c:ptCount val="1"/>
                <c:pt idx="0">
                  <c:v>Minimum</c:v>
                </c:pt>
              </c:strCache>
            </c:strRef>
          </c:tx>
          <c:spPr>
            <a:ln w="28575">
              <a:noFill/>
            </a:ln>
          </c:spPr>
          <c:marker>
            <c:symbol val="diamond"/>
            <c:size val="8"/>
            <c:spPr>
              <a:solidFill>
                <a:srgbClr val="C00000"/>
              </a:solidFill>
              <a:ln>
                <a:solidFill>
                  <a:srgbClr val="C00000"/>
                </a:solidFill>
              </a:ln>
            </c:spPr>
          </c:marker>
          <c:cat>
            <c:strRef>
              <c:f>'Benchmark Kommunengrößengruppe'!$C$8</c:f>
              <c:strCache>
                <c:ptCount val="1"/>
                <c:pt idx="0">
                  <c:v>LP/kmSB</c:v>
                </c:pt>
              </c:strCache>
            </c:strRef>
          </c:cat>
          <c:val>
            <c:numRef>
              <c:f>'Benchmark Kommunengrößengruppe'!$F$9</c:f>
              <c:numCache>
                <c:formatCode>0.0</c:formatCode>
                <c:ptCount val="1"/>
                <c:pt idx="0">
                  <c:v>15.620689655172415</c:v>
                </c:pt>
              </c:numCache>
            </c:numRef>
          </c:val>
          <c:smooth val="0"/>
        </c:ser>
        <c:ser>
          <c:idx val="3"/>
          <c:order val="3"/>
          <c:tx>
            <c:strRef>
              <c:f>'Benchmark Kommunengrößengruppe'!$G$8</c:f>
              <c:strCache>
                <c:ptCount val="1"/>
                <c:pt idx="0">
                  <c:v>Oberes Quartil</c:v>
                </c:pt>
              </c:strCache>
            </c:strRef>
          </c:tx>
          <c:spPr>
            <a:ln w="28575">
              <a:noFill/>
            </a:ln>
          </c:spPr>
          <c:marker>
            <c:symbol val="dash"/>
            <c:size val="20"/>
            <c:spPr>
              <a:solidFill>
                <a:srgbClr val="00B050"/>
              </a:solidFill>
              <a:ln>
                <a:solidFill>
                  <a:srgbClr val="00B050"/>
                </a:solidFill>
              </a:ln>
            </c:spPr>
          </c:marker>
          <c:cat>
            <c:strRef>
              <c:f>'Benchmark Kommunengrößengruppe'!$C$8</c:f>
              <c:strCache>
                <c:ptCount val="1"/>
                <c:pt idx="0">
                  <c:v>LP/kmSB</c:v>
                </c:pt>
              </c:strCache>
            </c:strRef>
          </c:cat>
          <c:val>
            <c:numRef>
              <c:f>'Benchmark Kommunengrößengruppe'!$G$9</c:f>
              <c:numCache>
                <c:formatCode>0.0</c:formatCode>
                <c:ptCount val="1"/>
                <c:pt idx="0">
                  <c:v>30.869014084507043</c:v>
                </c:pt>
              </c:numCache>
            </c:numRef>
          </c:val>
          <c:smooth val="0"/>
        </c:ser>
        <c:dLbls>
          <c:showLegendKey val="0"/>
          <c:showVal val="0"/>
          <c:showCatName val="0"/>
          <c:showSerName val="0"/>
          <c:showPercent val="0"/>
          <c:showBubbleSize val="0"/>
        </c:dLbls>
        <c:hiLowLines/>
        <c:upDownBars>
          <c:gapWidth val="150"/>
          <c:upBars>
            <c:spPr>
              <a:solidFill>
                <a:schemeClr val="bg1">
                  <a:lumMod val="85000"/>
                </a:schemeClr>
              </a:solidFill>
            </c:spPr>
          </c:upBars>
          <c:downBars/>
        </c:upDownBars>
        <c:axId val="119324672"/>
        <c:axId val="119326592"/>
      </c:stockChart>
      <c:stockChart>
        <c:ser>
          <c:idx val="4"/>
          <c:order val="4"/>
          <c:tx>
            <c:v>Median</c:v>
          </c:tx>
          <c:spPr>
            <a:ln w="28575">
              <a:noFill/>
            </a:ln>
          </c:spPr>
          <c:marker>
            <c:symbol val="x"/>
            <c:size val="8"/>
            <c:spPr>
              <a:noFill/>
              <a:ln w="25400">
                <a:solidFill>
                  <a:srgbClr val="0081C1"/>
                </a:solidFill>
              </a:ln>
            </c:spPr>
          </c:marker>
          <c:val>
            <c:numRef>
              <c:f>'Benchmark Kommunengrößengruppe'!$D$11</c:f>
              <c:numCache>
                <c:formatCode>0.0</c:formatCode>
                <c:ptCount val="1"/>
                <c:pt idx="0">
                  <c:v>26.428490990990991</c:v>
                </c:pt>
              </c:numCache>
            </c:numRef>
          </c:val>
          <c:smooth val="0"/>
        </c:ser>
        <c:ser>
          <c:idx val="5"/>
          <c:order val="5"/>
          <c:tx>
            <c:v>Ihr Wert</c:v>
          </c:tx>
          <c:spPr>
            <a:ln w="28575">
              <a:noFill/>
            </a:ln>
          </c:spPr>
          <c:marker>
            <c:symbol val="circle"/>
            <c:size val="7"/>
            <c:spPr>
              <a:solidFill>
                <a:srgbClr val="FF0000"/>
              </a:solidFill>
              <a:ln>
                <a:solidFill>
                  <a:srgbClr val="FF0000"/>
                </a:solidFill>
              </a:ln>
            </c:spPr>
          </c:marker>
          <c:val>
            <c:numRef>
              <c:f>'Benchmark Kommunengrößengruppe'!$G$11</c:f>
              <c:numCache>
                <c:formatCode>0.0</c:formatCode>
                <c:ptCount val="1"/>
                <c:pt idx="0">
                  <c:v>28.571428571428573</c:v>
                </c:pt>
              </c:numCache>
            </c:numRef>
          </c:val>
          <c:smooth val="0"/>
        </c:ser>
        <c:dLbls>
          <c:showLegendKey val="0"/>
          <c:showVal val="0"/>
          <c:showCatName val="0"/>
          <c:showSerName val="0"/>
          <c:showPercent val="0"/>
          <c:showBubbleSize val="0"/>
        </c:dLbls>
        <c:axId val="119329920"/>
        <c:axId val="119328128"/>
      </c:stockChart>
      <c:catAx>
        <c:axId val="119324672"/>
        <c:scaling>
          <c:orientation val="minMax"/>
        </c:scaling>
        <c:delete val="1"/>
        <c:axPos val="b"/>
        <c:numFmt formatCode="0.0" sourceLinked="1"/>
        <c:majorTickMark val="none"/>
        <c:minorTickMark val="none"/>
        <c:tickLblPos val="nextTo"/>
        <c:crossAx val="119326592"/>
        <c:crosses val="autoZero"/>
        <c:auto val="1"/>
        <c:lblAlgn val="ctr"/>
        <c:lblOffset val="100"/>
        <c:noMultiLvlLbl val="0"/>
      </c:catAx>
      <c:valAx>
        <c:axId val="119326592"/>
        <c:scaling>
          <c:orientation val="minMax"/>
        </c:scaling>
        <c:delete val="0"/>
        <c:axPos val="l"/>
        <c:majorGridlines/>
        <c:numFmt formatCode="0.0" sourceLinked="1"/>
        <c:majorTickMark val="none"/>
        <c:minorTickMark val="none"/>
        <c:tickLblPos val="nextTo"/>
        <c:crossAx val="119324672"/>
        <c:crosses val="autoZero"/>
        <c:crossBetween val="between"/>
      </c:valAx>
      <c:valAx>
        <c:axId val="119328128"/>
        <c:scaling>
          <c:orientation val="minMax"/>
          <c:max val="60"/>
          <c:min val="0"/>
        </c:scaling>
        <c:delete val="1"/>
        <c:axPos val="r"/>
        <c:numFmt formatCode="0.0" sourceLinked="1"/>
        <c:majorTickMark val="out"/>
        <c:minorTickMark val="none"/>
        <c:tickLblPos val="nextTo"/>
        <c:crossAx val="119329920"/>
        <c:crosses val="max"/>
        <c:crossBetween val="between"/>
      </c:valAx>
      <c:catAx>
        <c:axId val="119329920"/>
        <c:scaling>
          <c:orientation val="minMax"/>
        </c:scaling>
        <c:delete val="1"/>
        <c:axPos val="b"/>
        <c:majorTickMark val="out"/>
        <c:minorTickMark val="none"/>
        <c:tickLblPos val="nextTo"/>
        <c:crossAx val="119328128"/>
        <c:crosses val="autoZero"/>
        <c:auto val="1"/>
        <c:lblAlgn val="ctr"/>
        <c:lblOffset val="100"/>
        <c:noMultiLvlLbl val="0"/>
      </c:catAx>
    </c:plotArea>
    <c:legend>
      <c:legendPos val="r"/>
      <c:layout/>
      <c:overlay val="0"/>
    </c:legend>
    <c:plotVisOnly val="1"/>
    <c:dispBlanksAs val="gap"/>
    <c:showDLblsOverMax val="0"/>
  </c:chart>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b="1" i="0" baseline="0">
                <a:effectLst/>
              </a:rPr>
              <a:t>Benchmark LP/km</a:t>
            </a:r>
            <a:r>
              <a:rPr lang="de-DE" sz="1600" b="1" i="0" baseline="-25000">
                <a:effectLst/>
              </a:rPr>
              <a:t>SB</a:t>
            </a:r>
            <a:endParaRPr lang="de-DE" sz="1600">
              <a:effectLst/>
            </a:endParaRPr>
          </a:p>
        </c:rich>
      </c:tx>
      <c:layout/>
      <c:overlay val="0"/>
    </c:title>
    <c:autoTitleDeleted val="0"/>
    <c:plotArea>
      <c:layout/>
      <c:stockChart>
        <c:ser>
          <c:idx val="0"/>
          <c:order val="0"/>
          <c:tx>
            <c:strRef>
              <c:f>'Benchmark Alle'!$D$8</c:f>
              <c:strCache>
                <c:ptCount val="1"/>
                <c:pt idx="0">
                  <c:v>Unteres Quartil</c:v>
                </c:pt>
              </c:strCache>
            </c:strRef>
          </c:tx>
          <c:spPr>
            <a:ln w="28575">
              <a:noFill/>
            </a:ln>
          </c:spPr>
          <c:marker>
            <c:symbol val="dash"/>
            <c:size val="20"/>
            <c:spPr>
              <a:solidFill>
                <a:srgbClr val="00B050"/>
              </a:solidFill>
              <a:ln>
                <a:solidFill>
                  <a:srgbClr val="00B050"/>
                </a:solidFill>
              </a:ln>
            </c:spPr>
          </c:marker>
          <c:cat>
            <c:strRef>
              <c:f>'Benchmark Alle'!$C$8</c:f>
              <c:strCache>
                <c:ptCount val="1"/>
                <c:pt idx="0">
                  <c:v>LP/kmSB</c:v>
                </c:pt>
              </c:strCache>
            </c:strRef>
          </c:cat>
          <c:val>
            <c:numRef>
              <c:f>'Benchmark Alle'!$D$9</c:f>
              <c:numCache>
                <c:formatCode>0.0</c:formatCode>
                <c:ptCount val="1"/>
                <c:pt idx="0">
                  <c:v>19.75</c:v>
                </c:pt>
              </c:numCache>
            </c:numRef>
          </c:val>
          <c:smooth val="0"/>
        </c:ser>
        <c:ser>
          <c:idx val="1"/>
          <c:order val="1"/>
          <c:tx>
            <c:strRef>
              <c:f>'Benchmark Alle'!$E$8</c:f>
              <c:strCache>
                <c:ptCount val="1"/>
                <c:pt idx="0">
                  <c:v>Maximum</c:v>
                </c:pt>
              </c:strCache>
            </c:strRef>
          </c:tx>
          <c:spPr>
            <a:ln w="28575">
              <a:noFill/>
            </a:ln>
          </c:spPr>
          <c:marker>
            <c:symbol val="diamond"/>
            <c:size val="8"/>
            <c:spPr>
              <a:solidFill>
                <a:srgbClr val="C00000"/>
              </a:solidFill>
            </c:spPr>
          </c:marker>
          <c:cat>
            <c:strRef>
              <c:f>'Benchmark Alle'!$C$8</c:f>
              <c:strCache>
                <c:ptCount val="1"/>
                <c:pt idx="0">
                  <c:v>LP/kmSB</c:v>
                </c:pt>
              </c:strCache>
            </c:strRef>
          </c:cat>
          <c:val>
            <c:numRef>
              <c:f>'Benchmark Alle'!$E$9</c:f>
              <c:numCache>
                <c:formatCode>0.0</c:formatCode>
                <c:ptCount val="1"/>
                <c:pt idx="0">
                  <c:v>56</c:v>
                </c:pt>
              </c:numCache>
            </c:numRef>
          </c:val>
          <c:smooth val="0"/>
        </c:ser>
        <c:ser>
          <c:idx val="2"/>
          <c:order val="2"/>
          <c:tx>
            <c:strRef>
              <c:f>'Benchmark Alle'!$F$8</c:f>
              <c:strCache>
                <c:ptCount val="1"/>
                <c:pt idx="0">
                  <c:v>Minimum</c:v>
                </c:pt>
              </c:strCache>
            </c:strRef>
          </c:tx>
          <c:spPr>
            <a:ln w="28575">
              <a:noFill/>
            </a:ln>
          </c:spPr>
          <c:marker>
            <c:symbol val="diamond"/>
            <c:size val="8"/>
            <c:spPr>
              <a:solidFill>
                <a:srgbClr val="C00000"/>
              </a:solidFill>
              <a:ln>
                <a:solidFill>
                  <a:srgbClr val="C00000"/>
                </a:solidFill>
              </a:ln>
            </c:spPr>
          </c:marker>
          <c:cat>
            <c:strRef>
              <c:f>'Benchmark Alle'!$C$8</c:f>
              <c:strCache>
                <c:ptCount val="1"/>
                <c:pt idx="0">
                  <c:v>LP/kmSB</c:v>
                </c:pt>
              </c:strCache>
            </c:strRef>
          </c:cat>
          <c:val>
            <c:numRef>
              <c:f>'Benchmark Alle'!$F$9</c:f>
              <c:numCache>
                <c:formatCode>0.0</c:formatCode>
                <c:ptCount val="1"/>
                <c:pt idx="0">
                  <c:v>0.3056379821958457</c:v>
                </c:pt>
              </c:numCache>
            </c:numRef>
          </c:val>
          <c:smooth val="0"/>
        </c:ser>
        <c:ser>
          <c:idx val="3"/>
          <c:order val="3"/>
          <c:tx>
            <c:strRef>
              <c:f>'Benchmark Alle'!$G$8</c:f>
              <c:strCache>
                <c:ptCount val="1"/>
                <c:pt idx="0">
                  <c:v>Oberes Quartil</c:v>
                </c:pt>
              </c:strCache>
            </c:strRef>
          </c:tx>
          <c:spPr>
            <a:ln w="28575">
              <a:noFill/>
            </a:ln>
          </c:spPr>
          <c:marker>
            <c:symbol val="dash"/>
            <c:size val="20"/>
            <c:spPr>
              <a:solidFill>
                <a:srgbClr val="00B050"/>
              </a:solidFill>
              <a:ln>
                <a:solidFill>
                  <a:srgbClr val="00B050"/>
                </a:solidFill>
              </a:ln>
            </c:spPr>
          </c:marker>
          <c:cat>
            <c:strRef>
              <c:f>'Benchmark Alle'!$C$8</c:f>
              <c:strCache>
                <c:ptCount val="1"/>
                <c:pt idx="0">
                  <c:v>LP/kmSB</c:v>
                </c:pt>
              </c:strCache>
            </c:strRef>
          </c:cat>
          <c:val>
            <c:numRef>
              <c:f>'Benchmark Alle'!$G$9</c:f>
              <c:numCache>
                <c:formatCode>0.0</c:formatCode>
                <c:ptCount val="1"/>
                <c:pt idx="0">
                  <c:v>29.816860465116278</c:v>
                </c:pt>
              </c:numCache>
            </c:numRef>
          </c:val>
          <c:smooth val="0"/>
        </c:ser>
        <c:dLbls>
          <c:showLegendKey val="0"/>
          <c:showVal val="0"/>
          <c:showCatName val="0"/>
          <c:showSerName val="0"/>
          <c:showPercent val="0"/>
          <c:showBubbleSize val="0"/>
        </c:dLbls>
        <c:hiLowLines/>
        <c:upDownBars>
          <c:gapWidth val="150"/>
          <c:upBars>
            <c:spPr>
              <a:solidFill>
                <a:schemeClr val="bg1">
                  <a:lumMod val="85000"/>
                </a:schemeClr>
              </a:solidFill>
            </c:spPr>
          </c:upBars>
          <c:downBars/>
        </c:upDownBars>
        <c:axId val="121496320"/>
        <c:axId val="121498240"/>
      </c:stockChart>
      <c:stockChart>
        <c:ser>
          <c:idx val="4"/>
          <c:order val="4"/>
          <c:tx>
            <c:v>Median</c:v>
          </c:tx>
          <c:spPr>
            <a:ln w="28575">
              <a:noFill/>
            </a:ln>
          </c:spPr>
          <c:marker>
            <c:symbol val="x"/>
            <c:size val="8"/>
            <c:spPr>
              <a:noFill/>
              <a:ln w="25400">
                <a:solidFill>
                  <a:srgbClr val="0081C1"/>
                </a:solidFill>
              </a:ln>
            </c:spPr>
          </c:marker>
          <c:val>
            <c:numRef>
              <c:f>'Benchmark Alle'!$D$11</c:f>
              <c:numCache>
                <c:formatCode>0.0</c:formatCode>
                <c:ptCount val="1"/>
                <c:pt idx="0">
                  <c:v>25.15</c:v>
                </c:pt>
              </c:numCache>
            </c:numRef>
          </c:val>
          <c:smooth val="0"/>
        </c:ser>
        <c:ser>
          <c:idx val="5"/>
          <c:order val="5"/>
          <c:tx>
            <c:v>Ihr Wert</c:v>
          </c:tx>
          <c:spPr>
            <a:ln w="28575">
              <a:noFill/>
            </a:ln>
          </c:spPr>
          <c:marker>
            <c:symbol val="circle"/>
            <c:size val="7"/>
            <c:spPr>
              <a:solidFill>
                <a:srgbClr val="FF0000"/>
              </a:solidFill>
              <a:ln>
                <a:solidFill>
                  <a:srgbClr val="FF0000"/>
                </a:solidFill>
              </a:ln>
            </c:spPr>
          </c:marker>
          <c:val>
            <c:numRef>
              <c:f>'Benchmark Alle'!$G$11</c:f>
              <c:numCache>
                <c:formatCode>0.0</c:formatCode>
                <c:ptCount val="1"/>
                <c:pt idx="0">
                  <c:v>28.571428571428573</c:v>
                </c:pt>
              </c:numCache>
            </c:numRef>
          </c:val>
          <c:smooth val="0"/>
        </c:ser>
        <c:dLbls>
          <c:showLegendKey val="0"/>
          <c:showVal val="0"/>
          <c:showCatName val="0"/>
          <c:showSerName val="0"/>
          <c:showPercent val="0"/>
          <c:showBubbleSize val="0"/>
        </c:dLbls>
        <c:axId val="127506304"/>
        <c:axId val="127504768"/>
      </c:stockChart>
      <c:catAx>
        <c:axId val="121496320"/>
        <c:scaling>
          <c:orientation val="minMax"/>
        </c:scaling>
        <c:delete val="1"/>
        <c:axPos val="b"/>
        <c:numFmt formatCode="0.0" sourceLinked="1"/>
        <c:majorTickMark val="none"/>
        <c:minorTickMark val="none"/>
        <c:tickLblPos val="nextTo"/>
        <c:crossAx val="121498240"/>
        <c:crosses val="autoZero"/>
        <c:auto val="1"/>
        <c:lblAlgn val="ctr"/>
        <c:lblOffset val="100"/>
        <c:noMultiLvlLbl val="0"/>
      </c:catAx>
      <c:valAx>
        <c:axId val="121498240"/>
        <c:scaling>
          <c:orientation val="minMax"/>
        </c:scaling>
        <c:delete val="0"/>
        <c:axPos val="l"/>
        <c:majorGridlines/>
        <c:numFmt formatCode="0.0" sourceLinked="1"/>
        <c:majorTickMark val="none"/>
        <c:minorTickMark val="none"/>
        <c:tickLblPos val="nextTo"/>
        <c:crossAx val="121496320"/>
        <c:crosses val="autoZero"/>
        <c:crossBetween val="between"/>
      </c:valAx>
      <c:valAx>
        <c:axId val="127504768"/>
        <c:scaling>
          <c:orientation val="minMax"/>
          <c:max val="60"/>
          <c:min val="0"/>
        </c:scaling>
        <c:delete val="1"/>
        <c:axPos val="r"/>
        <c:numFmt formatCode="0.0" sourceLinked="1"/>
        <c:majorTickMark val="out"/>
        <c:minorTickMark val="none"/>
        <c:tickLblPos val="nextTo"/>
        <c:crossAx val="127506304"/>
        <c:crosses val="max"/>
        <c:crossBetween val="between"/>
      </c:valAx>
      <c:catAx>
        <c:axId val="127506304"/>
        <c:scaling>
          <c:orientation val="minMax"/>
        </c:scaling>
        <c:delete val="1"/>
        <c:axPos val="b"/>
        <c:majorTickMark val="out"/>
        <c:minorTickMark val="none"/>
        <c:tickLblPos val="nextTo"/>
        <c:crossAx val="127504768"/>
        <c:crosses val="autoZero"/>
        <c:auto val="1"/>
        <c:lblAlgn val="ctr"/>
        <c:lblOffset val="100"/>
        <c:noMultiLvlLbl val="0"/>
      </c:catAx>
    </c:plotArea>
    <c:legend>
      <c:legendPos val="r"/>
      <c:layout/>
      <c:overlay val="0"/>
    </c:legend>
    <c:plotVisOnly val="1"/>
    <c:dispBlanksAs val="gap"/>
    <c:showDLblsOverMax val="0"/>
  </c:chart>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b="1" i="0" baseline="0">
                <a:effectLst/>
              </a:rPr>
              <a:t>Benchmark LP/EW</a:t>
            </a:r>
            <a:endParaRPr lang="de-DE" sz="1600">
              <a:effectLst/>
            </a:endParaRPr>
          </a:p>
        </c:rich>
      </c:tx>
      <c:layout/>
      <c:overlay val="0"/>
    </c:title>
    <c:autoTitleDeleted val="0"/>
    <c:plotArea>
      <c:layout/>
      <c:stockChart>
        <c:ser>
          <c:idx val="0"/>
          <c:order val="0"/>
          <c:tx>
            <c:strRef>
              <c:f>'Benchmark Alle'!$J$8</c:f>
              <c:strCache>
                <c:ptCount val="1"/>
                <c:pt idx="0">
                  <c:v>Unteres Quartil</c:v>
                </c:pt>
              </c:strCache>
            </c:strRef>
          </c:tx>
          <c:spPr>
            <a:ln w="28575">
              <a:noFill/>
            </a:ln>
          </c:spPr>
          <c:marker>
            <c:symbol val="dash"/>
            <c:size val="20"/>
            <c:spPr>
              <a:solidFill>
                <a:srgbClr val="00B050"/>
              </a:solidFill>
              <a:ln>
                <a:solidFill>
                  <a:srgbClr val="00B050"/>
                </a:solidFill>
              </a:ln>
            </c:spPr>
          </c:marker>
          <c:cat>
            <c:strRef>
              <c:f>'Benchmark Alle'!$I$8</c:f>
              <c:strCache>
                <c:ptCount val="1"/>
                <c:pt idx="0">
                  <c:v>LP/EW</c:v>
                </c:pt>
              </c:strCache>
            </c:strRef>
          </c:cat>
          <c:val>
            <c:numRef>
              <c:f>'Benchmark Alle'!$J$9</c:f>
              <c:numCache>
                <c:formatCode>0.00</c:formatCode>
                <c:ptCount val="1"/>
                <c:pt idx="0">
                  <c:v>0.15270262140956264</c:v>
                </c:pt>
              </c:numCache>
            </c:numRef>
          </c:val>
          <c:smooth val="0"/>
        </c:ser>
        <c:ser>
          <c:idx val="1"/>
          <c:order val="1"/>
          <c:tx>
            <c:strRef>
              <c:f>'Benchmark Alle'!$K$8</c:f>
              <c:strCache>
                <c:ptCount val="1"/>
                <c:pt idx="0">
                  <c:v>Maximum</c:v>
                </c:pt>
              </c:strCache>
            </c:strRef>
          </c:tx>
          <c:spPr>
            <a:ln w="28575">
              <a:noFill/>
            </a:ln>
          </c:spPr>
          <c:marker>
            <c:symbol val="diamond"/>
            <c:size val="8"/>
            <c:spPr>
              <a:solidFill>
                <a:srgbClr val="C00000"/>
              </a:solidFill>
            </c:spPr>
          </c:marker>
          <c:cat>
            <c:strRef>
              <c:f>'Benchmark Alle'!$I$8</c:f>
              <c:strCache>
                <c:ptCount val="1"/>
                <c:pt idx="0">
                  <c:v>LP/EW</c:v>
                </c:pt>
              </c:strCache>
            </c:strRef>
          </c:cat>
          <c:val>
            <c:numRef>
              <c:f>'Benchmark Alle'!$K$9</c:f>
              <c:numCache>
                <c:formatCode>0.00</c:formatCode>
                <c:ptCount val="1"/>
                <c:pt idx="0">
                  <c:v>0.36989247311827955</c:v>
                </c:pt>
              </c:numCache>
            </c:numRef>
          </c:val>
          <c:smooth val="0"/>
        </c:ser>
        <c:ser>
          <c:idx val="2"/>
          <c:order val="2"/>
          <c:tx>
            <c:strRef>
              <c:f>'Benchmark Alle'!$L$8</c:f>
              <c:strCache>
                <c:ptCount val="1"/>
                <c:pt idx="0">
                  <c:v>Minimum</c:v>
                </c:pt>
              </c:strCache>
            </c:strRef>
          </c:tx>
          <c:spPr>
            <a:ln w="28575">
              <a:noFill/>
            </a:ln>
          </c:spPr>
          <c:marker>
            <c:symbol val="diamond"/>
            <c:size val="8"/>
            <c:spPr>
              <a:solidFill>
                <a:srgbClr val="C00000"/>
              </a:solidFill>
              <a:ln>
                <a:solidFill>
                  <a:srgbClr val="C00000"/>
                </a:solidFill>
              </a:ln>
            </c:spPr>
          </c:marker>
          <c:cat>
            <c:strRef>
              <c:f>'Benchmark Alle'!$I$8</c:f>
              <c:strCache>
                <c:ptCount val="1"/>
                <c:pt idx="0">
                  <c:v>LP/EW</c:v>
                </c:pt>
              </c:strCache>
            </c:strRef>
          </c:cat>
          <c:val>
            <c:numRef>
              <c:f>'Benchmark Alle'!$L$9</c:f>
              <c:numCache>
                <c:formatCode>0.00</c:formatCode>
                <c:ptCount val="1"/>
                <c:pt idx="0">
                  <c:v>2.2044088176352707E-2</c:v>
                </c:pt>
              </c:numCache>
            </c:numRef>
          </c:val>
          <c:smooth val="0"/>
        </c:ser>
        <c:ser>
          <c:idx val="3"/>
          <c:order val="3"/>
          <c:tx>
            <c:strRef>
              <c:f>'Benchmark Alle'!$M$8</c:f>
              <c:strCache>
                <c:ptCount val="1"/>
                <c:pt idx="0">
                  <c:v>Oberes Quartil</c:v>
                </c:pt>
              </c:strCache>
            </c:strRef>
          </c:tx>
          <c:spPr>
            <a:ln w="28575">
              <a:noFill/>
            </a:ln>
          </c:spPr>
          <c:marker>
            <c:symbol val="dash"/>
            <c:size val="20"/>
            <c:spPr>
              <a:solidFill>
                <a:srgbClr val="00B050"/>
              </a:solidFill>
              <a:ln>
                <a:solidFill>
                  <a:srgbClr val="00B050"/>
                </a:solidFill>
              </a:ln>
            </c:spPr>
          </c:marker>
          <c:cat>
            <c:strRef>
              <c:f>'Benchmark Alle'!$I$8</c:f>
              <c:strCache>
                <c:ptCount val="1"/>
                <c:pt idx="0">
                  <c:v>LP/EW</c:v>
                </c:pt>
              </c:strCache>
            </c:strRef>
          </c:cat>
          <c:val>
            <c:numRef>
              <c:f>'Benchmark Alle'!$M$9</c:f>
              <c:numCache>
                <c:formatCode>0.00</c:formatCode>
                <c:ptCount val="1"/>
                <c:pt idx="0">
                  <c:v>0.22520040999908209</c:v>
                </c:pt>
              </c:numCache>
            </c:numRef>
          </c:val>
          <c:smooth val="0"/>
        </c:ser>
        <c:dLbls>
          <c:showLegendKey val="0"/>
          <c:showVal val="0"/>
          <c:showCatName val="0"/>
          <c:showSerName val="0"/>
          <c:showPercent val="0"/>
          <c:showBubbleSize val="0"/>
        </c:dLbls>
        <c:hiLowLines/>
        <c:upDownBars>
          <c:gapWidth val="150"/>
          <c:upBars>
            <c:spPr>
              <a:solidFill>
                <a:schemeClr val="bg1">
                  <a:lumMod val="85000"/>
                </a:schemeClr>
              </a:solidFill>
            </c:spPr>
          </c:upBars>
          <c:downBars/>
        </c:upDownBars>
        <c:axId val="121532416"/>
        <c:axId val="121534336"/>
      </c:stockChart>
      <c:stockChart>
        <c:ser>
          <c:idx val="4"/>
          <c:order val="4"/>
          <c:tx>
            <c:strRef>
              <c:f>'Benchmark Alle'!$J$10</c:f>
              <c:strCache>
                <c:ptCount val="1"/>
                <c:pt idx="0">
                  <c:v>Median</c:v>
                </c:pt>
              </c:strCache>
            </c:strRef>
          </c:tx>
          <c:spPr>
            <a:ln w="28575">
              <a:noFill/>
            </a:ln>
          </c:spPr>
          <c:marker>
            <c:symbol val="x"/>
            <c:size val="8"/>
            <c:spPr>
              <a:noFill/>
              <a:ln w="25400">
                <a:solidFill>
                  <a:srgbClr val="0081C1"/>
                </a:solidFill>
              </a:ln>
            </c:spPr>
          </c:marker>
          <c:val>
            <c:numRef>
              <c:f>'Benchmark Alle'!$J$11</c:f>
              <c:numCache>
                <c:formatCode>0.00</c:formatCode>
                <c:ptCount val="1"/>
                <c:pt idx="0">
                  <c:v>0.18564176939811458</c:v>
                </c:pt>
              </c:numCache>
            </c:numRef>
          </c:val>
          <c:smooth val="0"/>
        </c:ser>
        <c:ser>
          <c:idx val="5"/>
          <c:order val="5"/>
          <c:tx>
            <c:strRef>
              <c:f>'Benchmark Alle'!$M$10</c:f>
              <c:strCache>
                <c:ptCount val="1"/>
                <c:pt idx="0">
                  <c:v>Ihr Wert</c:v>
                </c:pt>
              </c:strCache>
            </c:strRef>
          </c:tx>
          <c:spPr>
            <a:ln w="28575">
              <a:noFill/>
            </a:ln>
          </c:spPr>
          <c:marker>
            <c:symbol val="circle"/>
            <c:size val="7"/>
            <c:spPr>
              <a:solidFill>
                <a:srgbClr val="FF0000"/>
              </a:solidFill>
              <a:ln>
                <a:solidFill>
                  <a:srgbClr val="FF0000"/>
                </a:solidFill>
              </a:ln>
            </c:spPr>
          </c:marker>
          <c:val>
            <c:numRef>
              <c:f>'Benchmark Alle'!$M$11</c:f>
              <c:numCache>
                <c:formatCode>0.00</c:formatCode>
                <c:ptCount val="1"/>
                <c:pt idx="0">
                  <c:v>0.4</c:v>
                </c:pt>
              </c:numCache>
            </c:numRef>
          </c:val>
          <c:smooth val="0"/>
        </c:ser>
        <c:dLbls>
          <c:showLegendKey val="0"/>
          <c:showVal val="0"/>
          <c:showCatName val="0"/>
          <c:showSerName val="0"/>
          <c:showPercent val="0"/>
          <c:showBubbleSize val="0"/>
        </c:dLbls>
        <c:axId val="121545856"/>
        <c:axId val="121535872"/>
      </c:stockChart>
      <c:catAx>
        <c:axId val="121532416"/>
        <c:scaling>
          <c:orientation val="minMax"/>
        </c:scaling>
        <c:delete val="1"/>
        <c:axPos val="b"/>
        <c:numFmt formatCode="0.0" sourceLinked="1"/>
        <c:majorTickMark val="none"/>
        <c:minorTickMark val="none"/>
        <c:tickLblPos val="nextTo"/>
        <c:crossAx val="121534336"/>
        <c:crosses val="autoZero"/>
        <c:auto val="1"/>
        <c:lblAlgn val="ctr"/>
        <c:lblOffset val="100"/>
        <c:noMultiLvlLbl val="0"/>
      </c:catAx>
      <c:valAx>
        <c:axId val="121534336"/>
        <c:scaling>
          <c:orientation val="minMax"/>
        </c:scaling>
        <c:delete val="0"/>
        <c:axPos val="l"/>
        <c:majorGridlines/>
        <c:numFmt formatCode="0.00" sourceLinked="1"/>
        <c:majorTickMark val="none"/>
        <c:minorTickMark val="none"/>
        <c:tickLblPos val="nextTo"/>
        <c:crossAx val="121532416"/>
        <c:crosses val="autoZero"/>
        <c:crossBetween val="between"/>
      </c:valAx>
      <c:valAx>
        <c:axId val="121535872"/>
        <c:scaling>
          <c:orientation val="minMax"/>
          <c:max val="0.4"/>
          <c:min val="0"/>
        </c:scaling>
        <c:delete val="1"/>
        <c:axPos val="r"/>
        <c:numFmt formatCode="0.00" sourceLinked="1"/>
        <c:majorTickMark val="out"/>
        <c:minorTickMark val="none"/>
        <c:tickLblPos val="nextTo"/>
        <c:crossAx val="121545856"/>
        <c:crosses val="max"/>
        <c:crossBetween val="between"/>
      </c:valAx>
      <c:catAx>
        <c:axId val="121545856"/>
        <c:scaling>
          <c:orientation val="minMax"/>
        </c:scaling>
        <c:delete val="1"/>
        <c:axPos val="b"/>
        <c:majorTickMark val="out"/>
        <c:minorTickMark val="none"/>
        <c:tickLblPos val="nextTo"/>
        <c:crossAx val="121535872"/>
        <c:crosses val="autoZero"/>
        <c:auto val="1"/>
        <c:lblAlgn val="ctr"/>
        <c:lblOffset val="100"/>
        <c:noMultiLvlLbl val="0"/>
      </c:catAx>
    </c:plotArea>
    <c:legend>
      <c:legendPos val="r"/>
      <c:layout/>
      <c:overlay val="0"/>
    </c:legend>
    <c:plotVisOnly val="1"/>
    <c:dispBlanksAs val="gap"/>
    <c:showDLblsOverMax val="0"/>
  </c:chart>
  <c:printSettings>
    <c:headerFooter/>
    <c:pageMargins b="0.78740157499999996" l="0.7" r="0.7" t="0.78740157499999996"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b="1" i="0" baseline="0">
                <a:effectLst/>
              </a:rPr>
              <a:t>Benchmark P</a:t>
            </a:r>
            <a:r>
              <a:rPr lang="de-DE" sz="1600" b="1" i="0" baseline="-25000">
                <a:effectLst/>
              </a:rPr>
              <a:t>el </a:t>
            </a:r>
            <a:r>
              <a:rPr lang="de-DE" sz="1600" b="0" i="1" baseline="0">
                <a:effectLst/>
              </a:rPr>
              <a:t>[kW]</a:t>
            </a:r>
            <a:r>
              <a:rPr lang="de-DE" sz="1600" b="1" i="0" baseline="0">
                <a:effectLst/>
              </a:rPr>
              <a:t>/km</a:t>
            </a:r>
            <a:r>
              <a:rPr lang="de-DE" sz="1600" b="1" i="0" baseline="-25000">
                <a:effectLst/>
              </a:rPr>
              <a:t>SB</a:t>
            </a:r>
            <a:endParaRPr lang="de-DE" sz="1600">
              <a:effectLst/>
            </a:endParaRPr>
          </a:p>
        </c:rich>
      </c:tx>
      <c:layout/>
      <c:overlay val="0"/>
    </c:title>
    <c:autoTitleDeleted val="0"/>
    <c:plotArea>
      <c:layout/>
      <c:stockChart>
        <c:ser>
          <c:idx val="0"/>
          <c:order val="0"/>
          <c:tx>
            <c:strRef>
              <c:f>'Benchmark Alle'!$P$8</c:f>
              <c:strCache>
                <c:ptCount val="1"/>
                <c:pt idx="0">
                  <c:v>Unteres Quartil</c:v>
                </c:pt>
              </c:strCache>
            </c:strRef>
          </c:tx>
          <c:spPr>
            <a:ln w="28575">
              <a:noFill/>
            </a:ln>
          </c:spPr>
          <c:marker>
            <c:symbol val="dash"/>
            <c:size val="20"/>
            <c:spPr>
              <a:solidFill>
                <a:srgbClr val="00B050"/>
              </a:solidFill>
              <a:ln>
                <a:solidFill>
                  <a:srgbClr val="00B050"/>
                </a:solidFill>
              </a:ln>
            </c:spPr>
          </c:marker>
          <c:cat>
            <c:strRef>
              <c:f>'Benchmark Alle'!$O$8</c:f>
              <c:strCache>
                <c:ptCount val="1"/>
                <c:pt idx="0">
                  <c:v>Pel [kW]/kmSB</c:v>
                </c:pt>
              </c:strCache>
            </c:strRef>
          </c:cat>
          <c:val>
            <c:numRef>
              <c:f>'Benchmark Alle'!$P$9</c:f>
              <c:numCache>
                <c:formatCode>0.0</c:formatCode>
                <c:ptCount val="1"/>
                <c:pt idx="0">
                  <c:v>1.6145833333333335</c:v>
                </c:pt>
              </c:numCache>
            </c:numRef>
          </c:val>
          <c:smooth val="0"/>
        </c:ser>
        <c:ser>
          <c:idx val="1"/>
          <c:order val="1"/>
          <c:tx>
            <c:strRef>
              <c:f>'Benchmark Alle'!$Q$8</c:f>
              <c:strCache>
                <c:ptCount val="1"/>
                <c:pt idx="0">
                  <c:v>Maximum</c:v>
                </c:pt>
              </c:strCache>
            </c:strRef>
          </c:tx>
          <c:spPr>
            <a:ln w="28575">
              <a:noFill/>
            </a:ln>
          </c:spPr>
          <c:marker>
            <c:symbol val="diamond"/>
            <c:size val="8"/>
            <c:spPr>
              <a:solidFill>
                <a:srgbClr val="C00000"/>
              </a:solidFill>
            </c:spPr>
          </c:marker>
          <c:cat>
            <c:strRef>
              <c:f>'Benchmark Alle'!$O$8</c:f>
              <c:strCache>
                <c:ptCount val="1"/>
                <c:pt idx="0">
                  <c:v>Pel [kW]/kmSB</c:v>
                </c:pt>
              </c:strCache>
            </c:strRef>
          </c:cat>
          <c:val>
            <c:numRef>
              <c:f>'Benchmark Alle'!$Q$9</c:f>
              <c:numCache>
                <c:formatCode>0.0</c:formatCode>
                <c:ptCount val="1"/>
                <c:pt idx="0">
                  <c:v>70</c:v>
                </c:pt>
              </c:numCache>
            </c:numRef>
          </c:val>
          <c:smooth val="0"/>
        </c:ser>
        <c:ser>
          <c:idx val="2"/>
          <c:order val="2"/>
          <c:tx>
            <c:strRef>
              <c:f>'Benchmark Alle'!$L$8</c:f>
              <c:strCache>
                <c:ptCount val="1"/>
                <c:pt idx="0">
                  <c:v>Minimum</c:v>
                </c:pt>
              </c:strCache>
            </c:strRef>
          </c:tx>
          <c:spPr>
            <a:ln w="28575">
              <a:noFill/>
            </a:ln>
          </c:spPr>
          <c:marker>
            <c:symbol val="diamond"/>
            <c:size val="8"/>
            <c:spPr>
              <a:solidFill>
                <a:srgbClr val="C00000"/>
              </a:solidFill>
              <a:ln>
                <a:solidFill>
                  <a:srgbClr val="C00000"/>
                </a:solidFill>
              </a:ln>
            </c:spPr>
          </c:marker>
          <c:cat>
            <c:strRef>
              <c:f>'Benchmark Alle'!$O$8</c:f>
              <c:strCache>
                <c:ptCount val="1"/>
                <c:pt idx="0">
                  <c:v>Pel [kW]/kmSB</c:v>
                </c:pt>
              </c:strCache>
            </c:strRef>
          </c:cat>
          <c:val>
            <c:numRef>
              <c:f>'Benchmark Alle'!$L$9</c:f>
              <c:numCache>
                <c:formatCode>0.00</c:formatCode>
                <c:ptCount val="1"/>
                <c:pt idx="0">
                  <c:v>2.2044088176352707E-2</c:v>
                </c:pt>
              </c:numCache>
            </c:numRef>
          </c:val>
          <c:smooth val="0"/>
        </c:ser>
        <c:ser>
          <c:idx val="3"/>
          <c:order val="3"/>
          <c:tx>
            <c:strRef>
              <c:f>'Benchmark Alle'!$S$8</c:f>
              <c:strCache>
                <c:ptCount val="1"/>
                <c:pt idx="0">
                  <c:v>Oberes Quartil</c:v>
                </c:pt>
              </c:strCache>
            </c:strRef>
          </c:tx>
          <c:spPr>
            <a:ln w="28575">
              <a:noFill/>
            </a:ln>
          </c:spPr>
          <c:marker>
            <c:symbol val="dash"/>
            <c:size val="20"/>
            <c:spPr>
              <a:solidFill>
                <a:srgbClr val="00B050"/>
              </a:solidFill>
              <a:ln>
                <a:solidFill>
                  <a:srgbClr val="00B050"/>
                </a:solidFill>
              </a:ln>
            </c:spPr>
          </c:marker>
          <c:cat>
            <c:strRef>
              <c:f>'Benchmark Alle'!$O$8</c:f>
              <c:strCache>
                <c:ptCount val="1"/>
                <c:pt idx="0">
                  <c:v>Pel [kW]/kmSB</c:v>
                </c:pt>
              </c:strCache>
            </c:strRef>
          </c:cat>
          <c:val>
            <c:numRef>
              <c:f>'Benchmark Alle'!$S$9</c:f>
              <c:numCache>
                <c:formatCode>0.0</c:formatCode>
                <c:ptCount val="1"/>
                <c:pt idx="0">
                  <c:v>2.81025641025641</c:v>
                </c:pt>
              </c:numCache>
            </c:numRef>
          </c:val>
          <c:smooth val="0"/>
        </c:ser>
        <c:dLbls>
          <c:showLegendKey val="0"/>
          <c:showVal val="0"/>
          <c:showCatName val="0"/>
          <c:showSerName val="0"/>
          <c:showPercent val="0"/>
          <c:showBubbleSize val="0"/>
        </c:dLbls>
        <c:hiLowLines/>
        <c:upDownBars>
          <c:gapWidth val="150"/>
          <c:upBars>
            <c:spPr>
              <a:solidFill>
                <a:schemeClr val="bg1">
                  <a:lumMod val="85000"/>
                </a:schemeClr>
              </a:solidFill>
            </c:spPr>
          </c:upBars>
          <c:downBars/>
        </c:upDownBars>
        <c:axId val="128072704"/>
        <c:axId val="128087168"/>
      </c:stockChart>
      <c:stockChart>
        <c:ser>
          <c:idx val="4"/>
          <c:order val="4"/>
          <c:tx>
            <c:strRef>
              <c:f>'Benchmark Alle'!$P$10</c:f>
              <c:strCache>
                <c:ptCount val="1"/>
                <c:pt idx="0">
                  <c:v>Median</c:v>
                </c:pt>
              </c:strCache>
            </c:strRef>
          </c:tx>
          <c:spPr>
            <a:ln w="28575">
              <a:noFill/>
            </a:ln>
          </c:spPr>
          <c:marker>
            <c:symbol val="x"/>
            <c:size val="8"/>
            <c:spPr>
              <a:noFill/>
              <a:ln w="25400">
                <a:solidFill>
                  <a:srgbClr val="0081C1"/>
                </a:solidFill>
              </a:ln>
            </c:spPr>
          </c:marker>
          <c:val>
            <c:numRef>
              <c:f>'Benchmark Alle'!$P$11</c:f>
              <c:numCache>
                <c:formatCode>0.0</c:formatCode>
                <c:ptCount val="1"/>
                <c:pt idx="0">
                  <c:v>2</c:v>
                </c:pt>
              </c:numCache>
            </c:numRef>
          </c:val>
          <c:smooth val="0"/>
        </c:ser>
        <c:ser>
          <c:idx val="5"/>
          <c:order val="5"/>
          <c:tx>
            <c:strRef>
              <c:f>'Benchmark Alle'!$S$10</c:f>
              <c:strCache>
                <c:ptCount val="1"/>
                <c:pt idx="0">
                  <c:v>Ihr Wert</c:v>
                </c:pt>
              </c:strCache>
            </c:strRef>
          </c:tx>
          <c:spPr>
            <a:ln w="28575">
              <a:noFill/>
            </a:ln>
          </c:spPr>
          <c:marker>
            <c:symbol val="circle"/>
            <c:size val="7"/>
            <c:spPr>
              <a:solidFill>
                <a:srgbClr val="FF0000"/>
              </a:solidFill>
              <a:ln>
                <a:solidFill>
                  <a:srgbClr val="FF0000"/>
                </a:solidFill>
              </a:ln>
            </c:spPr>
          </c:marker>
          <c:val>
            <c:numRef>
              <c:f>'Benchmark Alle'!$S$11</c:f>
              <c:numCache>
                <c:formatCode>0.0</c:formatCode>
                <c:ptCount val="1"/>
                <c:pt idx="0">
                  <c:v>3.1428571428571428</c:v>
                </c:pt>
              </c:numCache>
            </c:numRef>
          </c:val>
          <c:smooth val="0"/>
        </c:ser>
        <c:dLbls>
          <c:showLegendKey val="0"/>
          <c:showVal val="0"/>
          <c:showCatName val="0"/>
          <c:showSerName val="0"/>
          <c:showPercent val="0"/>
          <c:showBubbleSize val="0"/>
        </c:dLbls>
        <c:axId val="128106880"/>
        <c:axId val="128088704"/>
      </c:stockChart>
      <c:catAx>
        <c:axId val="128072704"/>
        <c:scaling>
          <c:orientation val="minMax"/>
        </c:scaling>
        <c:delete val="1"/>
        <c:axPos val="b"/>
        <c:numFmt formatCode="0.0" sourceLinked="1"/>
        <c:majorTickMark val="none"/>
        <c:minorTickMark val="none"/>
        <c:tickLblPos val="nextTo"/>
        <c:crossAx val="128087168"/>
        <c:crosses val="autoZero"/>
        <c:auto val="1"/>
        <c:lblAlgn val="ctr"/>
        <c:lblOffset val="100"/>
        <c:noMultiLvlLbl val="0"/>
      </c:catAx>
      <c:valAx>
        <c:axId val="128087168"/>
        <c:scaling>
          <c:orientation val="minMax"/>
        </c:scaling>
        <c:delete val="0"/>
        <c:axPos val="l"/>
        <c:majorGridlines/>
        <c:numFmt formatCode="0.0" sourceLinked="1"/>
        <c:majorTickMark val="none"/>
        <c:minorTickMark val="none"/>
        <c:tickLblPos val="nextTo"/>
        <c:crossAx val="128072704"/>
        <c:crosses val="autoZero"/>
        <c:crossBetween val="between"/>
      </c:valAx>
      <c:valAx>
        <c:axId val="128088704"/>
        <c:scaling>
          <c:orientation val="minMax"/>
          <c:max val="20"/>
          <c:min val="0"/>
        </c:scaling>
        <c:delete val="1"/>
        <c:axPos val="r"/>
        <c:numFmt formatCode="0.0" sourceLinked="1"/>
        <c:majorTickMark val="out"/>
        <c:minorTickMark val="none"/>
        <c:tickLblPos val="nextTo"/>
        <c:crossAx val="128106880"/>
        <c:crosses val="max"/>
        <c:crossBetween val="between"/>
      </c:valAx>
      <c:catAx>
        <c:axId val="128106880"/>
        <c:scaling>
          <c:orientation val="minMax"/>
        </c:scaling>
        <c:delete val="1"/>
        <c:axPos val="b"/>
        <c:majorTickMark val="out"/>
        <c:minorTickMark val="none"/>
        <c:tickLblPos val="nextTo"/>
        <c:crossAx val="128088704"/>
        <c:crosses val="autoZero"/>
        <c:auto val="1"/>
        <c:lblAlgn val="ctr"/>
        <c:lblOffset val="100"/>
        <c:noMultiLvlLbl val="0"/>
      </c:catAx>
    </c:plotArea>
    <c:legend>
      <c:legendPos val="r"/>
      <c:layout/>
      <c:overlay val="0"/>
    </c:legend>
    <c:plotVisOnly val="1"/>
    <c:dispBlanksAs val="gap"/>
    <c:showDLblsOverMax val="0"/>
  </c:chart>
  <c:printSettings>
    <c:headerFooter/>
    <c:pageMargins b="0.78740157499999996" l="0.7" r="0.7" t="0.78740157499999996"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b="1" i="0" baseline="0">
                <a:effectLst/>
              </a:rPr>
              <a:t>Benchmark P</a:t>
            </a:r>
            <a:r>
              <a:rPr lang="de-DE" sz="1600" b="1" i="0" baseline="-25000">
                <a:effectLst/>
              </a:rPr>
              <a:t>el </a:t>
            </a:r>
            <a:r>
              <a:rPr lang="de-DE" sz="1600" b="0" i="1" baseline="0">
                <a:effectLst/>
              </a:rPr>
              <a:t>[W]</a:t>
            </a:r>
            <a:r>
              <a:rPr lang="de-DE" sz="1600" b="1" i="0" baseline="0">
                <a:effectLst/>
              </a:rPr>
              <a:t>/LP</a:t>
            </a:r>
            <a:endParaRPr lang="de-DE" sz="1600">
              <a:effectLst/>
            </a:endParaRPr>
          </a:p>
        </c:rich>
      </c:tx>
      <c:overlay val="0"/>
    </c:title>
    <c:autoTitleDeleted val="0"/>
    <c:plotArea>
      <c:layout/>
      <c:stockChart>
        <c:ser>
          <c:idx val="0"/>
          <c:order val="0"/>
          <c:tx>
            <c:strRef>
              <c:f>'Benchmark Alle'!$D$43</c:f>
              <c:strCache>
                <c:ptCount val="1"/>
                <c:pt idx="0">
                  <c:v>Unteres Quartil</c:v>
                </c:pt>
              </c:strCache>
            </c:strRef>
          </c:tx>
          <c:spPr>
            <a:ln w="28575">
              <a:noFill/>
            </a:ln>
          </c:spPr>
          <c:marker>
            <c:symbol val="dash"/>
            <c:size val="20"/>
            <c:spPr>
              <a:solidFill>
                <a:srgbClr val="00B050"/>
              </a:solidFill>
              <a:ln>
                <a:solidFill>
                  <a:srgbClr val="00B050"/>
                </a:solidFill>
              </a:ln>
            </c:spPr>
          </c:marker>
          <c:cat>
            <c:strRef>
              <c:f>'Benchmark Alle'!$C$43</c:f>
              <c:strCache>
                <c:ptCount val="1"/>
                <c:pt idx="0">
                  <c:v>Pel [W]/LP</c:v>
                </c:pt>
              </c:strCache>
            </c:strRef>
          </c:cat>
          <c:val>
            <c:numRef>
              <c:f>'Benchmark Alle'!$D$44</c:f>
              <c:numCache>
                <c:formatCode>0</c:formatCode>
                <c:ptCount val="1"/>
                <c:pt idx="0">
                  <c:v>70</c:v>
                </c:pt>
              </c:numCache>
            </c:numRef>
          </c:val>
          <c:smooth val="0"/>
        </c:ser>
        <c:ser>
          <c:idx val="1"/>
          <c:order val="1"/>
          <c:tx>
            <c:strRef>
              <c:f>'Benchmark Alle'!$E$43</c:f>
              <c:strCache>
                <c:ptCount val="1"/>
                <c:pt idx="0">
                  <c:v>Maximum</c:v>
                </c:pt>
              </c:strCache>
            </c:strRef>
          </c:tx>
          <c:spPr>
            <a:ln w="28575">
              <a:noFill/>
            </a:ln>
          </c:spPr>
          <c:marker>
            <c:symbol val="diamond"/>
            <c:size val="8"/>
            <c:spPr>
              <a:solidFill>
                <a:srgbClr val="C00000"/>
              </a:solidFill>
            </c:spPr>
          </c:marker>
          <c:cat>
            <c:strRef>
              <c:f>'Benchmark Alle'!$C$43</c:f>
              <c:strCache>
                <c:ptCount val="1"/>
                <c:pt idx="0">
                  <c:v>Pel [W]/LP</c:v>
                </c:pt>
              </c:strCache>
            </c:strRef>
          </c:cat>
          <c:val>
            <c:numRef>
              <c:f>'Benchmark Alle'!$E$44</c:f>
              <c:numCache>
                <c:formatCode>#,##0</c:formatCode>
                <c:ptCount val="1"/>
                <c:pt idx="0">
                  <c:v>5000</c:v>
                </c:pt>
              </c:numCache>
            </c:numRef>
          </c:val>
          <c:smooth val="0"/>
        </c:ser>
        <c:ser>
          <c:idx val="2"/>
          <c:order val="2"/>
          <c:tx>
            <c:strRef>
              <c:f>'Benchmark Alle'!$F$43</c:f>
              <c:strCache>
                <c:ptCount val="1"/>
                <c:pt idx="0">
                  <c:v>Minimum</c:v>
                </c:pt>
              </c:strCache>
            </c:strRef>
          </c:tx>
          <c:spPr>
            <a:ln w="28575">
              <a:noFill/>
            </a:ln>
          </c:spPr>
          <c:marker>
            <c:symbol val="diamond"/>
            <c:size val="8"/>
            <c:spPr>
              <a:solidFill>
                <a:srgbClr val="C00000"/>
              </a:solidFill>
              <a:ln>
                <a:solidFill>
                  <a:srgbClr val="C00000"/>
                </a:solidFill>
              </a:ln>
            </c:spPr>
          </c:marker>
          <c:cat>
            <c:strRef>
              <c:f>'Benchmark Alle'!$C$43</c:f>
              <c:strCache>
                <c:ptCount val="1"/>
                <c:pt idx="0">
                  <c:v>Pel [W]/LP</c:v>
                </c:pt>
              </c:strCache>
            </c:strRef>
          </c:cat>
          <c:val>
            <c:numRef>
              <c:f>'Benchmark Alle'!$F$44</c:f>
              <c:numCache>
                <c:formatCode>0</c:formatCode>
                <c:ptCount val="1"/>
                <c:pt idx="0">
                  <c:v>13.157894736842104</c:v>
                </c:pt>
              </c:numCache>
            </c:numRef>
          </c:val>
          <c:smooth val="0"/>
        </c:ser>
        <c:ser>
          <c:idx val="3"/>
          <c:order val="3"/>
          <c:tx>
            <c:strRef>
              <c:f>'Benchmark Alle'!$G$43</c:f>
              <c:strCache>
                <c:ptCount val="1"/>
                <c:pt idx="0">
                  <c:v>Oberes Quartil</c:v>
                </c:pt>
              </c:strCache>
            </c:strRef>
          </c:tx>
          <c:spPr>
            <a:ln w="28575">
              <a:noFill/>
            </a:ln>
          </c:spPr>
          <c:marker>
            <c:symbol val="dash"/>
            <c:size val="20"/>
            <c:spPr>
              <a:solidFill>
                <a:srgbClr val="00B050"/>
              </a:solidFill>
              <a:ln>
                <a:solidFill>
                  <a:srgbClr val="00B050"/>
                </a:solidFill>
              </a:ln>
            </c:spPr>
          </c:marker>
          <c:cat>
            <c:strRef>
              <c:f>'Benchmark Alle'!$C$43</c:f>
              <c:strCache>
                <c:ptCount val="1"/>
                <c:pt idx="0">
                  <c:v>Pel [W]/LP</c:v>
                </c:pt>
              </c:strCache>
            </c:strRef>
          </c:cat>
          <c:val>
            <c:numRef>
              <c:f>'Benchmark Alle'!$G$44</c:f>
              <c:numCache>
                <c:formatCode>0</c:formatCode>
                <c:ptCount val="1"/>
                <c:pt idx="0">
                  <c:v>103.39366515837105</c:v>
                </c:pt>
              </c:numCache>
            </c:numRef>
          </c:val>
          <c:smooth val="0"/>
        </c:ser>
        <c:dLbls>
          <c:showLegendKey val="0"/>
          <c:showVal val="0"/>
          <c:showCatName val="0"/>
          <c:showSerName val="0"/>
          <c:showPercent val="0"/>
          <c:showBubbleSize val="0"/>
        </c:dLbls>
        <c:hiLowLines/>
        <c:upDownBars>
          <c:gapWidth val="150"/>
          <c:upBars>
            <c:spPr>
              <a:solidFill>
                <a:schemeClr val="bg1">
                  <a:lumMod val="85000"/>
                </a:schemeClr>
              </a:solidFill>
            </c:spPr>
          </c:upBars>
          <c:downBars/>
        </c:upDownBars>
        <c:axId val="128153856"/>
        <c:axId val="128160128"/>
      </c:stockChart>
      <c:stockChart>
        <c:ser>
          <c:idx val="4"/>
          <c:order val="4"/>
          <c:tx>
            <c:strRef>
              <c:f>'Benchmark Alle'!$D$45</c:f>
              <c:strCache>
                <c:ptCount val="1"/>
                <c:pt idx="0">
                  <c:v>Median</c:v>
                </c:pt>
              </c:strCache>
            </c:strRef>
          </c:tx>
          <c:spPr>
            <a:ln w="28575">
              <a:noFill/>
            </a:ln>
          </c:spPr>
          <c:marker>
            <c:symbol val="x"/>
            <c:size val="8"/>
            <c:spPr>
              <a:noFill/>
              <a:ln w="25400">
                <a:solidFill>
                  <a:srgbClr val="0081C1"/>
                </a:solidFill>
              </a:ln>
            </c:spPr>
          </c:marker>
          <c:val>
            <c:numRef>
              <c:f>'Benchmark Alle'!$D$46</c:f>
              <c:numCache>
                <c:formatCode>0</c:formatCode>
                <c:ptCount val="1"/>
                <c:pt idx="0">
                  <c:v>83.333333333333329</c:v>
                </c:pt>
              </c:numCache>
            </c:numRef>
          </c:val>
          <c:smooth val="0"/>
        </c:ser>
        <c:ser>
          <c:idx val="5"/>
          <c:order val="5"/>
          <c:tx>
            <c:strRef>
              <c:f>'Benchmark Alle'!$G$45</c:f>
              <c:strCache>
                <c:ptCount val="1"/>
                <c:pt idx="0">
                  <c:v>Ihr Wert</c:v>
                </c:pt>
              </c:strCache>
            </c:strRef>
          </c:tx>
          <c:spPr>
            <a:ln w="28575">
              <a:noFill/>
            </a:ln>
          </c:spPr>
          <c:marker>
            <c:symbol val="circle"/>
            <c:size val="7"/>
            <c:spPr>
              <a:solidFill>
                <a:srgbClr val="FF0000"/>
              </a:solidFill>
              <a:ln>
                <a:solidFill>
                  <a:srgbClr val="FF0000"/>
                </a:solidFill>
              </a:ln>
            </c:spPr>
          </c:marker>
          <c:val>
            <c:numRef>
              <c:f>'Benchmark Alle'!$G$46</c:f>
              <c:numCache>
                <c:formatCode>#,##0</c:formatCode>
                <c:ptCount val="1"/>
                <c:pt idx="0">
                  <c:v>110</c:v>
                </c:pt>
              </c:numCache>
            </c:numRef>
          </c:val>
          <c:smooth val="0"/>
        </c:ser>
        <c:dLbls>
          <c:showLegendKey val="0"/>
          <c:showVal val="0"/>
          <c:showCatName val="0"/>
          <c:showSerName val="0"/>
          <c:showPercent val="0"/>
          <c:showBubbleSize val="0"/>
        </c:dLbls>
        <c:axId val="128163200"/>
        <c:axId val="128161664"/>
      </c:stockChart>
      <c:catAx>
        <c:axId val="128153856"/>
        <c:scaling>
          <c:orientation val="minMax"/>
        </c:scaling>
        <c:delete val="1"/>
        <c:axPos val="b"/>
        <c:numFmt formatCode="0.0" sourceLinked="1"/>
        <c:majorTickMark val="none"/>
        <c:minorTickMark val="none"/>
        <c:tickLblPos val="nextTo"/>
        <c:crossAx val="128160128"/>
        <c:crosses val="autoZero"/>
        <c:auto val="1"/>
        <c:lblAlgn val="ctr"/>
        <c:lblOffset val="100"/>
        <c:noMultiLvlLbl val="0"/>
      </c:catAx>
      <c:valAx>
        <c:axId val="128160128"/>
        <c:scaling>
          <c:orientation val="minMax"/>
        </c:scaling>
        <c:delete val="0"/>
        <c:axPos val="l"/>
        <c:majorGridlines/>
        <c:numFmt formatCode="0" sourceLinked="1"/>
        <c:majorTickMark val="none"/>
        <c:minorTickMark val="none"/>
        <c:tickLblPos val="nextTo"/>
        <c:crossAx val="128153856"/>
        <c:crosses val="autoZero"/>
        <c:crossBetween val="between"/>
      </c:valAx>
      <c:valAx>
        <c:axId val="128161664"/>
        <c:scaling>
          <c:orientation val="minMax"/>
          <c:max val="5000"/>
          <c:min val="0"/>
        </c:scaling>
        <c:delete val="1"/>
        <c:axPos val="r"/>
        <c:numFmt formatCode="0" sourceLinked="1"/>
        <c:majorTickMark val="out"/>
        <c:minorTickMark val="none"/>
        <c:tickLblPos val="nextTo"/>
        <c:crossAx val="128163200"/>
        <c:crosses val="max"/>
        <c:crossBetween val="between"/>
      </c:valAx>
      <c:catAx>
        <c:axId val="128163200"/>
        <c:scaling>
          <c:orientation val="minMax"/>
        </c:scaling>
        <c:delete val="1"/>
        <c:axPos val="b"/>
        <c:majorTickMark val="out"/>
        <c:minorTickMark val="none"/>
        <c:tickLblPos val="nextTo"/>
        <c:crossAx val="128161664"/>
        <c:crosses val="autoZero"/>
        <c:auto val="1"/>
        <c:lblAlgn val="ctr"/>
        <c:lblOffset val="100"/>
        <c:noMultiLvlLbl val="0"/>
      </c:cat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b="1" i="0" baseline="0">
                <a:effectLst/>
              </a:rPr>
              <a:t>Benchmark  kWh</a:t>
            </a:r>
            <a:r>
              <a:rPr lang="de-DE" sz="1600" b="1" i="0" baseline="-25000">
                <a:effectLst/>
              </a:rPr>
              <a:t>SB</a:t>
            </a:r>
            <a:r>
              <a:rPr lang="de-DE" sz="1600" b="1" i="0" baseline="0">
                <a:effectLst/>
              </a:rPr>
              <a:t>/km</a:t>
            </a:r>
            <a:r>
              <a:rPr lang="de-DE" sz="1600" b="1" i="0" baseline="-25000">
                <a:effectLst/>
              </a:rPr>
              <a:t>SB</a:t>
            </a:r>
            <a:endParaRPr lang="de-DE" sz="1600">
              <a:effectLst/>
            </a:endParaRPr>
          </a:p>
        </c:rich>
      </c:tx>
      <c:overlay val="0"/>
    </c:title>
    <c:autoTitleDeleted val="0"/>
    <c:plotArea>
      <c:layout/>
      <c:stockChart>
        <c:ser>
          <c:idx val="0"/>
          <c:order val="0"/>
          <c:tx>
            <c:strRef>
              <c:f>'Benchmark Alle'!$J$43</c:f>
              <c:strCache>
                <c:ptCount val="1"/>
                <c:pt idx="0">
                  <c:v>Unteres Quartil</c:v>
                </c:pt>
              </c:strCache>
            </c:strRef>
          </c:tx>
          <c:spPr>
            <a:ln w="28575">
              <a:noFill/>
            </a:ln>
          </c:spPr>
          <c:marker>
            <c:symbol val="dash"/>
            <c:size val="20"/>
            <c:spPr>
              <a:solidFill>
                <a:srgbClr val="00B050"/>
              </a:solidFill>
              <a:ln>
                <a:solidFill>
                  <a:srgbClr val="00B050"/>
                </a:solidFill>
              </a:ln>
            </c:spPr>
          </c:marker>
          <c:cat>
            <c:strRef>
              <c:f>'Benchmark Alle'!$I$43</c:f>
              <c:strCache>
                <c:ptCount val="1"/>
                <c:pt idx="0">
                  <c:v>kWhSB/kmSB</c:v>
                </c:pt>
              </c:strCache>
            </c:strRef>
          </c:cat>
          <c:val>
            <c:numRef>
              <c:f>'Benchmark Alle'!$J$44</c:f>
              <c:numCache>
                <c:formatCode>#,##0</c:formatCode>
                <c:ptCount val="1"/>
                <c:pt idx="0">
                  <c:v>5623.5763888888887</c:v>
                </c:pt>
              </c:numCache>
            </c:numRef>
          </c:val>
          <c:smooth val="0"/>
        </c:ser>
        <c:ser>
          <c:idx val="1"/>
          <c:order val="1"/>
          <c:tx>
            <c:strRef>
              <c:f>'Benchmark Alle'!$K$43</c:f>
              <c:strCache>
                <c:ptCount val="1"/>
                <c:pt idx="0">
                  <c:v>Maximum</c:v>
                </c:pt>
              </c:strCache>
            </c:strRef>
          </c:tx>
          <c:spPr>
            <a:ln w="28575">
              <a:noFill/>
            </a:ln>
          </c:spPr>
          <c:marker>
            <c:symbol val="diamond"/>
            <c:size val="8"/>
            <c:spPr>
              <a:solidFill>
                <a:srgbClr val="C00000"/>
              </a:solidFill>
            </c:spPr>
          </c:marker>
          <c:cat>
            <c:strRef>
              <c:f>'Benchmark Alle'!$I$43</c:f>
              <c:strCache>
                <c:ptCount val="1"/>
                <c:pt idx="0">
                  <c:v>kWhSB/kmSB</c:v>
                </c:pt>
              </c:strCache>
            </c:strRef>
          </c:cat>
          <c:val>
            <c:numRef>
              <c:f>'Benchmark Alle'!$K$44</c:f>
              <c:numCache>
                <c:formatCode>#,##0</c:formatCode>
                <c:ptCount val="1"/>
                <c:pt idx="0">
                  <c:v>71006</c:v>
                </c:pt>
              </c:numCache>
            </c:numRef>
          </c:val>
          <c:smooth val="0"/>
        </c:ser>
        <c:ser>
          <c:idx val="2"/>
          <c:order val="2"/>
          <c:tx>
            <c:strRef>
              <c:f>'Benchmark Alle'!$L$43</c:f>
              <c:strCache>
                <c:ptCount val="1"/>
                <c:pt idx="0">
                  <c:v>Minimum</c:v>
                </c:pt>
              </c:strCache>
            </c:strRef>
          </c:tx>
          <c:spPr>
            <a:ln w="28575">
              <a:noFill/>
            </a:ln>
          </c:spPr>
          <c:marker>
            <c:symbol val="diamond"/>
            <c:size val="8"/>
            <c:spPr>
              <a:solidFill>
                <a:srgbClr val="C00000"/>
              </a:solidFill>
              <a:ln>
                <a:solidFill>
                  <a:srgbClr val="C00000"/>
                </a:solidFill>
              </a:ln>
            </c:spPr>
          </c:marker>
          <c:cat>
            <c:strRef>
              <c:f>'Benchmark Alle'!$I$43</c:f>
              <c:strCache>
                <c:ptCount val="1"/>
                <c:pt idx="0">
                  <c:v>kWhSB/kmSB</c:v>
                </c:pt>
              </c:strCache>
            </c:strRef>
          </c:cat>
          <c:val>
            <c:numRef>
              <c:f>'Benchmark Alle'!$L$44</c:f>
              <c:numCache>
                <c:formatCode>0</c:formatCode>
                <c:ptCount val="1"/>
                <c:pt idx="0">
                  <c:v>8.2142857142857135</c:v>
                </c:pt>
              </c:numCache>
            </c:numRef>
          </c:val>
          <c:smooth val="0"/>
        </c:ser>
        <c:ser>
          <c:idx val="3"/>
          <c:order val="3"/>
          <c:tx>
            <c:strRef>
              <c:f>'Benchmark Alle'!$M$43</c:f>
              <c:strCache>
                <c:ptCount val="1"/>
                <c:pt idx="0">
                  <c:v>Oberes Quartil</c:v>
                </c:pt>
              </c:strCache>
            </c:strRef>
          </c:tx>
          <c:spPr>
            <a:ln w="28575">
              <a:noFill/>
            </a:ln>
          </c:spPr>
          <c:marker>
            <c:symbol val="dash"/>
            <c:size val="20"/>
            <c:spPr>
              <a:solidFill>
                <a:srgbClr val="00B050"/>
              </a:solidFill>
              <a:ln>
                <a:solidFill>
                  <a:srgbClr val="00B050"/>
                </a:solidFill>
              </a:ln>
            </c:spPr>
          </c:marker>
          <c:cat>
            <c:strRef>
              <c:f>'Benchmark Alle'!$I$43</c:f>
              <c:strCache>
                <c:ptCount val="1"/>
                <c:pt idx="0">
                  <c:v>kWhSB/kmSB</c:v>
                </c:pt>
              </c:strCache>
            </c:strRef>
          </c:cat>
          <c:val>
            <c:numRef>
              <c:f>'Benchmark Alle'!$M$44</c:f>
              <c:numCache>
                <c:formatCode>0</c:formatCode>
                <c:ptCount val="1"/>
                <c:pt idx="0">
                  <c:v>10000</c:v>
                </c:pt>
              </c:numCache>
            </c:numRef>
          </c:val>
          <c:smooth val="0"/>
        </c:ser>
        <c:dLbls>
          <c:showLegendKey val="0"/>
          <c:showVal val="0"/>
          <c:showCatName val="0"/>
          <c:showSerName val="0"/>
          <c:showPercent val="0"/>
          <c:showBubbleSize val="0"/>
        </c:dLbls>
        <c:hiLowLines/>
        <c:upDownBars>
          <c:gapWidth val="150"/>
          <c:upBars>
            <c:spPr>
              <a:solidFill>
                <a:schemeClr val="bg1">
                  <a:lumMod val="85000"/>
                </a:schemeClr>
              </a:solidFill>
            </c:spPr>
          </c:upBars>
          <c:downBars/>
        </c:upDownBars>
        <c:axId val="128210432"/>
        <c:axId val="128212352"/>
      </c:stockChart>
      <c:stockChart>
        <c:ser>
          <c:idx val="4"/>
          <c:order val="4"/>
          <c:tx>
            <c:strRef>
              <c:f>'Benchmark Alle'!$J$45</c:f>
              <c:strCache>
                <c:ptCount val="1"/>
                <c:pt idx="0">
                  <c:v>Median</c:v>
                </c:pt>
              </c:strCache>
            </c:strRef>
          </c:tx>
          <c:spPr>
            <a:ln w="28575">
              <a:noFill/>
            </a:ln>
          </c:spPr>
          <c:marker>
            <c:symbol val="x"/>
            <c:size val="8"/>
            <c:spPr>
              <a:noFill/>
              <a:ln w="25400">
                <a:solidFill>
                  <a:srgbClr val="0081C1"/>
                </a:solidFill>
              </a:ln>
            </c:spPr>
          </c:marker>
          <c:val>
            <c:numRef>
              <c:f>'Benchmark Alle'!$J$46</c:f>
              <c:numCache>
                <c:formatCode>#,##0</c:formatCode>
                <c:ptCount val="1"/>
                <c:pt idx="0">
                  <c:v>7257.75</c:v>
                </c:pt>
              </c:numCache>
            </c:numRef>
          </c:val>
          <c:smooth val="0"/>
        </c:ser>
        <c:ser>
          <c:idx val="5"/>
          <c:order val="5"/>
          <c:tx>
            <c:strRef>
              <c:f>'Benchmark Alle'!$M$45</c:f>
              <c:strCache>
                <c:ptCount val="1"/>
                <c:pt idx="0">
                  <c:v>Ihr Wert</c:v>
                </c:pt>
              </c:strCache>
            </c:strRef>
          </c:tx>
          <c:spPr>
            <a:ln w="28575">
              <a:noFill/>
            </a:ln>
          </c:spPr>
          <c:marker>
            <c:symbol val="circle"/>
            <c:size val="7"/>
            <c:spPr>
              <a:solidFill>
                <a:srgbClr val="FF0000"/>
              </a:solidFill>
              <a:ln>
                <a:solidFill>
                  <a:srgbClr val="FF0000"/>
                </a:solidFill>
              </a:ln>
            </c:spPr>
          </c:marker>
          <c:val>
            <c:numRef>
              <c:f>'Benchmark Alle'!$M$46</c:f>
              <c:numCache>
                <c:formatCode>#,##0</c:formatCode>
                <c:ptCount val="1"/>
                <c:pt idx="0">
                  <c:v>10714.285714285714</c:v>
                </c:pt>
              </c:numCache>
            </c:numRef>
          </c:val>
          <c:smooth val="0"/>
        </c:ser>
        <c:dLbls>
          <c:showLegendKey val="0"/>
          <c:showVal val="0"/>
          <c:showCatName val="0"/>
          <c:showSerName val="0"/>
          <c:showPercent val="0"/>
          <c:showBubbleSize val="0"/>
        </c:dLbls>
        <c:axId val="128215680"/>
        <c:axId val="128214144"/>
      </c:stockChart>
      <c:catAx>
        <c:axId val="128210432"/>
        <c:scaling>
          <c:orientation val="minMax"/>
        </c:scaling>
        <c:delete val="1"/>
        <c:axPos val="b"/>
        <c:numFmt formatCode="0.0" sourceLinked="1"/>
        <c:majorTickMark val="none"/>
        <c:minorTickMark val="none"/>
        <c:tickLblPos val="nextTo"/>
        <c:crossAx val="128212352"/>
        <c:crosses val="autoZero"/>
        <c:auto val="1"/>
        <c:lblAlgn val="ctr"/>
        <c:lblOffset val="100"/>
        <c:noMultiLvlLbl val="0"/>
      </c:catAx>
      <c:valAx>
        <c:axId val="128212352"/>
        <c:scaling>
          <c:orientation val="minMax"/>
        </c:scaling>
        <c:delete val="0"/>
        <c:axPos val="l"/>
        <c:majorGridlines/>
        <c:numFmt formatCode="#,##0" sourceLinked="1"/>
        <c:majorTickMark val="none"/>
        <c:minorTickMark val="none"/>
        <c:tickLblPos val="nextTo"/>
        <c:crossAx val="128210432"/>
        <c:crosses val="autoZero"/>
        <c:crossBetween val="between"/>
      </c:valAx>
      <c:valAx>
        <c:axId val="128214144"/>
        <c:scaling>
          <c:orientation val="minMax"/>
          <c:max val="72000"/>
          <c:min val="0"/>
        </c:scaling>
        <c:delete val="1"/>
        <c:axPos val="r"/>
        <c:numFmt formatCode="#,##0" sourceLinked="1"/>
        <c:majorTickMark val="out"/>
        <c:minorTickMark val="none"/>
        <c:tickLblPos val="nextTo"/>
        <c:crossAx val="128215680"/>
        <c:crosses val="max"/>
        <c:crossBetween val="between"/>
      </c:valAx>
      <c:catAx>
        <c:axId val="128215680"/>
        <c:scaling>
          <c:orientation val="minMax"/>
        </c:scaling>
        <c:delete val="1"/>
        <c:axPos val="b"/>
        <c:majorTickMark val="out"/>
        <c:minorTickMark val="none"/>
        <c:tickLblPos val="nextTo"/>
        <c:crossAx val="128214144"/>
        <c:crosses val="autoZero"/>
        <c:auto val="1"/>
        <c:lblAlgn val="ctr"/>
        <c:lblOffset val="100"/>
        <c:noMultiLvlLbl val="0"/>
      </c:cat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b="1" i="0" baseline="0">
                <a:effectLst/>
              </a:rPr>
              <a:t>Benchmark kWh</a:t>
            </a:r>
            <a:r>
              <a:rPr lang="en-US" sz="1600" b="1" i="0" baseline="-25000">
                <a:effectLst/>
              </a:rPr>
              <a:t>SB</a:t>
            </a:r>
            <a:r>
              <a:rPr lang="en-US" sz="1600" b="1" i="0" baseline="0">
                <a:effectLst/>
              </a:rPr>
              <a:t>/EW</a:t>
            </a:r>
            <a:endParaRPr lang="de-DE" sz="1600">
              <a:effectLst/>
            </a:endParaRPr>
          </a:p>
        </c:rich>
      </c:tx>
      <c:overlay val="0"/>
    </c:title>
    <c:autoTitleDeleted val="0"/>
    <c:plotArea>
      <c:layout/>
      <c:stockChart>
        <c:ser>
          <c:idx val="0"/>
          <c:order val="0"/>
          <c:tx>
            <c:strRef>
              <c:f>'Benchmark Alle'!$P$43</c:f>
              <c:strCache>
                <c:ptCount val="1"/>
                <c:pt idx="0">
                  <c:v>Unteres Quartil</c:v>
                </c:pt>
              </c:strCache>
            </c:strRef>
          </c:tx>
          <c:spPr>
            <a:ln w="28575">
              <a:noFill/>
            </a:ln>
          </c:spPr>
          <c:marker>
            <c:symbol val="dash"/>
            <c:size val="20"/>
            <c:spPr>
              <a:solidFill>
                <a:srgbClr val="00B050"/>
              </a:solidFill>
              <a:ln>
                <a:solidFill>
                  <a:srgbClr val="00B050"/>
                </a:solidFill>
              </a:ln>
            </c:spPr>
          </c:marker>
          <c:cat>
            <c:strRef>
              <c:f>'Benchmark Alle'!$O$43</c:f>
              <c:strCache>
                <c:ptCount val="1"/>
                <c:pt idx="0">
                  <c:v>kWhSB/EW</c:v>
                </c:pt>
              </c:strCache>
            </c:strRef>
          </c:cat>
          <c:val>
            <c:numRef>
              <c:f>'Benchmark Alle'!$P$44</c:f>
              <c:numCache>
                <c:formatCode>0</c:formatCode>
                <c:ptCount val="1"/>
                <c:pt idx="0">
                  <c:v>44.399070266404436</c:v>
                </c:pt>
              </c:numCache>
            </c:numRef>
          </c:val>
          <c:smooth val="0"/>
        </c:ser>
        <c:ser>
          <c:idx val="1"/>
          <c:order val="1"/>
          <c:tx>
            <c:strRef>
              <c:f>'Benchmark Alle'!$Q$43</c:f>
              <c:strCache>
                <c:ptCount val="1"/>
                <c:pt idx="0">
                  <c:v>Maximum</c:v>
                </c:pt>
              </c:strCache>
            </c:strRef>
          </c:tx>
          <c:spPr>
            <a:ln w="28575">
              <a:noFill/>
            </a:ln>
          </c:spPr>
          <c:marker>
            <c:symbol val="diamond"/>
            <c:size val="8"/>
            <c:spPr>
              <a:solidFill>
                <a:srgbClr val="C00000"/>
              </a:solidFill>
            </c:spPr>
          </c:marker>
          <c:cat>
            <c:strRef>
              <c:f>'Benchmark Alle'!$O$43</c:f>
              <c:strCache>
                <c:ptCount val="1"/>
                <c:pt idx="0">
                  <c:v>kWhSB/EW</c:v>
                </c:pt>
              </c:strCache>
            </c:strRef>
          </c:cat>
          <c:val>
            <c:numRef>
              <c:f>'Benchmark Alle'!$Q$44</c:f>
              <c:numCache>
                <c:formatCode>#,##0</c:formatCode>
                <c:ptCount val="1"/>
                <c:pt idx="0">
                  <c:v>631.16444444444448</c:v>
                </c:pt>
              </c:numCache>
            </c:numRef>
          </c:val>
          <c:smooth val="0"/>
        </c:ser>
        <c:ser>
          <c:idx val="2"/>
          <c:order val="2"/>
          <c:tx>
            <c:strRef>
              <c:f>'Benchmark Alle'!$R$43</c:f>
              <c:strCache>
                <c:ptCount val="1"/>
                <c:pt idx="0">
                  <c:v>Minimum</c:v>
                </c:pt>
              </c:strCache>
            </c:strRef>
          </c:tx>
          <c:spPr>
            <a:ln w="28575">
              <a:noFill/>
            </a:ln>
          </c:spPr>
          <c:marker>
            <c:symbol val="diamond"/>
            <c:size val="8"/>
            <c:spPr>
              <a:solidFill>
                <a:srgbClr val="C00000"/>
              </a:solidFill>
              <a:ln>
                <a:solidFill>
                  <a:srgbClr val="C00000"/>
                </a:solidFill>
              </a:ln>
            </c:spPr>
          </c:marker>
          <c:cat>
            <c:strRef>
              <c:f>'Benchmark Alle'!$O$43</c:f>
              <c:strCache>
                <c:ptCount val="1"/>
                <c:pt idx="0">
                  <c:v>kWhSB/EW</c:v>
                </c:pt>
              </c:strCache>
            </c:strRef>
          </c:cat>
          <c:val>
            <c:numRef>
              <c:f>'Benchmark Alle'!$R$44</c:f>
              <c:numCache>
                <c:formatCode>0</c:formatCode>
                <c:ptCount val="1"/>
                <c:pt idx="0">
                  <c:v>4.7599337748344371E-2</c:v>
                </c:pt>
              </c:numCache>
            </c:numRef>
          </c:val>
          <c:smooth val="0"/>
        </c:ser>
        <c:ser>
          <c:idx val="3"/>
          <c:order val="3"/>
          <c:tx>
            <c:strRef>
              <c:f>'Benchmark Alle'!$S$43</c:f>
              <c:strCache>
                <c:ptCount val="1"/>
                <c:pt idx="0">
                  <c:v>Oberes Quartil</c:v>
                </c:pt>
              </c:strCache>
            </c:strRef>
          </c:tx>
          <c:spPr>
            <a:ln w="28575">
              <a:noFill/>
            </a:ln>
          </c:spPr>
          <c:marker>
            <c:symbol val="dash"/>
            <c:size val="20"/>
            <c:spPr>
              <a:solidFill>
                <a:srgbClr val="00B050"/>
              </a:solidFill>
              <a:ln>
                <a:solidFill>
                  <a:srgbClr val="00B050"/>
                </a:solidFill>
              </a:ln>
            </c:spPr>
          </c:marker>
          <c:cat>
            <c:strRef>
              <c:f>'Benchmark Alle'!$O$43</c:f>
              <c:strCache>
                <c:ptCount val="1"/>
                <c:pt idx="0">
                  <c:v>kWhSB/EW</c:v>
                </c:pt>
              </c:strCache>
            </c:strRef>
          </c:cat>
          <c:val>
            <c:numRef>
              <c:f>'Benchmark Alle'!$S$44</c:f>
              <c:numCache>
                <c:formatCode>0</c:formatCode>
                <c:ptCount val="1"/>
                <c:pt idx="0">
                  <c:v>70.666636409234044</c:v>
                </c:pt>
              </c:numCache>
            </c:numRef>
          </c:val>
          <c:smooth val="0"/>
        </c:ser>
        <c:dLbls>
          <c:showLegendKey val="0"/>
          <c:showVal val="0"/>
          <c:showCatName val="0"/>
          <c:showSerName val="0"/>
          <c:showPercent val="0"/>
          <c:showBubbleSize val="0"/>
        </c:dLbls>
        <c:hiLowLines/>
        <c:upDownBars>
          <c:gapWidth val="150"/>
          <c:upBars>
            <c:spPr>
              <a:solidFill>
                <a:schemeClr val="bg1">
                  <a:lumMod val="85000"/>
                </a:schemeClr>
              </a:solidFill>
            </c:spPr>
          </c:upBars>
          <c:downBars/>
        </c:upDownBars>
        <c:axId val="128271104"/>
        <c:axId val="128273024"/>
      </c:stockChart>
      <c:stockChart>
        <c:ser>
          <c:idx val="4"/>
          <c:order val="4"/>
          <c:tx>
            <c:strRef>
              <c:f>'Benchmark Alle'!$P$45</c:f>
              <c:strCache>
                <c:ptCount val="1"/>
                <c:pt idx="0">
                  <c:v>Median</c:v>
                </c:pt>
              </c:strCache>
            </c:strRef>
          </c:tx>
          <c:spPr>
            <a:ln w="28575">
              <a:noFill/>
            </a:ln>
          </c:spPr>
          <c:marker>
            <c:symbol val="x"/>
            <c:size val="8"/>
            <c:spPr>
              <a:noFill/>
              <a:ln w="25400">
                <a:solidFill>
                  <a:srgbClr val="0081C1"/>
                </a:solidFill>
              </a:ln>
            </c:spPr>
          </c:marker>
          <c:val>
            <c:numRef>
              <c:f>'Benchmark Alle'!$P$46</c:f>
              <c:numCache>
                <c:formatCode>0</c:formatCode>
                <c:ptCount val="1"/>
                <c:pt idx="0">
                  <c:v>57.02048433740427</c:v>
                </c:pt>
              </c:numCache>
            </c:numRef>
          </c:val>
          <c:smooth val="0"/>
        </c:ser>
        <c:ser>
          <c:idx val="5"/>
          <c:order val="5"/>
          <c:tx>
            <c:strRef>
              <c:f>'Benchmark Alle'!$S$45</c:f>
              <c:strCache>
                <c:ptCount val="1"/>
                <c:pt idx="0">
                  <c:v>Ihr Wert</c:v>
                </c:pt>
              </c:strCache>
            </c:strRef>
          </c:tx>
          <c:spPr>
            <a:ln w="28575">
              <a:noFill/>
            </a:ln>
          </c:spPr>
          <c:marker>
            <c:symbol val="circle"/>
            <c:size val="7"/>
            <c:spPr>
              <a:solidFill>
                <a:srgbClr val="FF0000"/>
              </a:solidFill>
              <a:ln>
                <a:solidFill>
                  <a:srgbClr val="FF0000"/>
                </a:solidFill>
              </a:ln>
            </c:spPr>
          </c:marker>
          <c:val>
            <c:numRef>
              <c:f>'Benchmark Alle'!$S$46</c:f>
              <c:numCache>
                <c:formatCode>#,##0</c:formatCode>
                <c:ptCount val="1"/>
                <c:pt idx="0">
                  <c:v>150</c:v>
                </c:pt>
              </c:numCache>
            </c:numRef>
          </c:val>
          <c:smooth val="0"/>
        </c:ser>
        <c:dLbls>
          <c:showLegendKey val="0"/>
          <c:showVal val="0"/>
          <c:showCatName val="0"/>
          <c:showSerName val="0"/>
          <c:showPercent val="0"/>
          <c:showBubbleSize val="0"/>
        </c:dLbls>
        <c:axId val="128280448"/>
        <c:axId val="128278912"/>
      </c:stockChart>
      <c:catAx>
        <c:axId val="128271104"/>
        <c:scaling>
          <c:orientation val="minMax"/>
        </c:scaling>
        <c:delete val="1"/>
        <c:axPos val="b"/>
        <c:numFmt formatCode="0.0" sourceLinked="1"/>
        <c:majorTickMark val="none"/>
        <c:minorTickMark val="none"/>
        <c:tickLblPos val="nextTo"/>
        <c:crossAx val="128273024"/>
        <c:crosses val="autoZero"/>
        <c:auto val="1"/>
        <c:lblAlgn val="ctr"/>
        <c:lblOffset val="100"/>
        <c:noMultiLvlLbl val="0"/>
      </c:catAx>
      <c:valAx>
        <c:axId val="128273024"/>
        <c:scaling>
          <c:orientation val="minMax"/>
        </c:scaling>
        <c:delete val="0"/>
        <c:axPos val="l"/>
        <c:majorGridlines/>
        <c:numFmt formatCode="0" sourceLinked="1"/>
        <c:majorTickMark val="none"/>
        <c:minorTickMark val="none"/>
        <c:tickLblPos val="nextTo"/>
        <c:crossAx val="128271104"/>
        <c:crosses val="autoZero"/>
        <c:crossBetween val="between"/>
      </c:valAx>
      <c:valAx>
        <c:axId val="128278912"/>
        <c:scaling>
          <c:orientation val="minMax"/>
          <c:max val="60"/>
          <c:min val="0"/>
        </c:scaling>
        <c:delete val="1"/>
        <c:axPos val="r"/>
        <c:numFmt formatCode="0" sourceLinked="1"/>
        <c:majorTickMark val="out"/>
        <c:minorTickMark val="none"/>
        <c:tickLblPos val="nextTo"/>
        <c:crossAx val="128280448"/>
        <c:crosses val="max"/>
        <c:crossBetween val="between"/>
      </c:valAx>
      <c:catAx>
        <c:axId val="128280448"/>
        <c:scaling>
          <c:orientation val="minMax"/>
        </c:scaling>
        <c:delete val="1"/>
        <c:axPos val="b"/>
        <c:majorTickMark val="out"/>
        <c:minorTickMark val="none"/>
        <c:tickLblPos val="nextTo"/>
        <c:crossAx val="128278912"/>
        <c:crosses val="autoZero"/>
        <c:auto val="1"/>
        <c:lblAlgn val="ctr"/>
        <c:lblOffset val="100"/>
        <c:noMultiLvlLbl val="0"/>
      </c:cat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b="1" i="0" baseline="0">
                <a:effectLst/>
              </a:rPr>
              <a:t>Benchmark AP </a:t>
            </a:r>
            <a:r>
              <a:rPr lang="de-DE" sz="1600" b="0" i="1" baseline="0">
                <a:effectLst/>
              </a:rPr>
              <a:t>[ct/kWh]</a:t>
            </a:r>
            <a:endParaRPr lang="de-DE" sz="1600" b="0" i="1">
              <a:effectLst/>
            </a:endParaRPr>
          </a:p>
        </c:rich>
      </c:tx>
      <c:overlay val="0"/>
    </c:title>
    <c:autoTitleDeleted val="0"/>
    <c:plotArea>
      <c:layout/>
      <c:stockChart>
        <c:ser>
          <c:idx val="0"/>
          <c:order val="0"/>
          <c:tx>
            <c:strRef>
              <c:f>'Benchmark Alle'!$D$78</c:f>
              <c:strCache>
                <c:ptCount val="1"/>
                <c:pt idx="0">
                  <c:v>Unteres Quartil</c:v>
                </c:pt>
              </c:strCache>
            </c:strRef>
          </c:tx>
          <c:spPr>
            <a:ln w="28575">
              <a:noFill/>
            </a:ln>
          </c:spPr>
          <c:marker>
            <c:symbol val="dash"/>
            <c:size val="20"/>
            <c:spPr>
              <a:solidFill>
                <a:srgbClr val="00B050"/>
              </a:solidFill>
              <a:ln>
                <a:solidFill>
                  <a:srgbClr val="00B050"/>
                </a:solidFill>
              </a:ln>
            </c:spPr>
          </c:marker>
          <c:cat>
            <c:strRef>
              <c:f>'Benchmark Alle'!$C$78</c:f>
              <c:strCache>
                <c:ptCount val="1"/>
                <c:pt idx="0">
                  <c:v>AP [ct/kWh]</c:v>
                </c:pt>
              </c:strCache>
            </c:strRef>
          </c:cat>
          <c:val>
            <c:numRef>
              <c:f>'Benchmark Alle'!$D$79</c:f>
              <c:numCache>
                <c:formatCode>0</c:formatCode>
                <c:ptCount val="1"/>
                <c:pt idx="0">
                  <c:v>18</c:v>
                </c:pt>
              </c:numCache>
            </c:numRef>
          </c:val>
          <c:smooth val="0"/>
        </c:ser>
        <c:ser>
          <c:idx val="1"/>
          <c:order val="1"/>
          <c:tx>
            <c:strRef>
              <c:f>'Benchmark Alle'!$E$78</c:f>
              <c:strCache>
                <c:ptCount val="1"/>
                <c:pt idx="0">
                  <c:v>Maximum</c:v>
                </c:pt>
              </c:strCache>
            </c:strRef>
          </c:tx>
          <c:spPr>
            <a:ln w="28575">
              <a:noFill/>
            </a:ln>
          </c:spPr>
          <c:marker>
            <c:symbol val="diamond"/>
            <c:size val="8"/>
            <c:spPr>
              <a:solidFill>
                <a:srgbClr val="C00000"/>
              </a:solidFill>
            </c:spPr>
          </c:marker>
          <c:cat>
            <c:strRef>
              <c:f>'Benchmark Alle'!$C$78</c:f>
              <c:strCache>
                <c:ptCount val="1"/>
                <c:pt idx="0">
                  <c:v>AP [ct/kWh]</c:v>
                </c:pt>
              </c:strCache>
            </c:strRef>
          </c:cat>
          <c:val>
            <c:numRef>
              <c:f>'Benchmark Alle'!$E$79</c:f>
              <c:numCache>
                <c:formatCode>0</c:formatCode>
                <c:ptCount val="1"/>
                <c:pt idx="0">
                  <c:v>33</c:v>
                </c:pt>
              </c:numCache>
            </c:numRef>
          </c:val>
          <c:smooth val="0"/>
        </c:ser>
        <c:ser>
          <c:idx val="2"/>
          <c:order val="2"/>
          <c:tx>
            <c:strRef>
              <c:f>'Benchmark Alle'!$F$78</c:f>
              <c:strCache>
                <c:ptCount val="1"/>
                <c:pt idx="0">
                  <c:v>Minimum</c:v>
                </c:pt>
              </c:strCache>
            </c:strRef>
          </c:tx>
          <c:spPr>
            <a:ln w="28575">
              <a:noFill/>
            </a:ln>
          </c:spPr>
          <c:marker>
            <c:symbol val="diamond"/>
            <c:size val="8"/>
            <c:spPr>
              <a:solidFill>
                <a:srgbClr val="C00000"/>
              </a:solidFill>
              <a:ln>
                <a:solidFill>
                  <a:srgbClr val="C00000"/>
                </a:solidFill>
              </a:ln>
            </c:spPr>
          </c:marker>
          <c:cat>
            <c:strRef>
              <c:f>'Benchmark Alle'!$C$78</c:f>
              <c:strCache>
                <c:ptCount val="1"/>
                <c:pt idx="0">
                  <c:v>AP [ct/kWh]</c:v>
                </c:pt>
              </c:strCache>
            </c:strRef>
          </c:cat>
          <c:val>
            <c:numRef>
              <c:f>'Benchmark Alle'!$F$79</c:f>
              <c:numCache>
                <c:formatCode>0</c:formatCode>
                <c:ptCount val="1"/>
                <c:pt idx="0">
                  <c:v>5.3550000000000004</c:v>
                </c:pt>
              </c:numCache>
            </c:numRef>
          </c:val>
          <c:smooth val="0"/>
        </c:ser>
        <c:ser>
          <c:idx val="3"/>
          <c:order val="3"/>
          <c:tx>
            <c:strRef>
              <c:f>'Benchmark Alle'!$G$78</c:f>
              <c:strCache>
                <c:ptCount val="1"/>
                <c:pt idx="0">
                  <c:v>Oberes Quartil</c:v>
                </c:pt>
              </c:strCache>
            </c:strRef>
          </c:tx>
          <c:spPr>
            <a:ln w="28575">
              <a:noFill/>
            </a:ln>
          </c:spPr>
          <c:marker>
            <c:symbol val="dash"/>
            <c:size val="20"/>
            <c:spPr>
              <a:solidFill>
                <a:srgbClr val="00B050"/>
              </a:solidFill>
              <a:ln>
                <a:solidFill>
                  <a:srgbClr val="00B050"/>
                </a:solidFill>
              </a:ln>
            </c:spPr>
          </c:marker>
          <c:cat>
            <c:strRef>
              <c:f>'Benchmark Alle'!$C$78</c:f>
              <c:strCache>
                <c:ptCount val="1"/>
                <c:pt idx="0">
                  <c:v>AP [ct/kWh]</c:v>
                </c:pt>
              </c:strCache>
            </c:strRef>
          </c:cat>
          <c:val>
            <c:numRef>
              <c:f>'Benchmark Alle'!$G$79</c:f>
              <c:numCache>
                <c:formatCode>0</c:formatCode>
                <c:ptCount val="1"/>
                <c:pt idx="0">
                  <c:v>23</c:v>
                </c:pt>
              </c:numCache>
            </c:numRef>
          </c:val>
          <c:smooth val="0"/>
        </c:ser>
        <c:dLbls>
          <c:showLegendKey val="0"/>
          <c:showVal val="0"/>
          <c:showCatName val="0"/>
          <c:showSerName val="0"/>
          <c:showPercent val="0"/>
          <c:showBubbleSize val="0"/>
        </c:dLbls>
        <c:hiLowLines/>
        <c:upDownBars>
          <c:gapWidth val="150"/>
          <c:upBars>
            <c:spPr>
              <a:solidFill>
                <a:schemeClr val="bg1">
                  <a:lumMod val="85000"/>
                </a:schemeClr>
              </a:solidFill>
            </c:spPr>
          </c:upBars>
          <c:downBars/>
        </c:upDownBars>
        <c:axId val="127877120"/>
        <c:axId val="127879040"/>
      </c:stockChart>
      <c:stockChart>
        <c:ser>
          <c:idx val="4"/>
          <c:order val="4"/>
          <c:tx>
            <c:strRef>
              <c:f>'Benchmark Alle'!$D$80</c:f>
              <c:strCache>
                <c:ptCount val="1"/>
                <c:pt idx="0">
                  <c:v>Median</c:v>
                </c:pt>
              </c:strCache>
            </c:strRef>
          </c:tx>
          <c:spPr>
            <a:ln w="28575">
              <a:noFill/>
            </a:ln>
          </c:spPr>
          <c:marker>
            <c:symbol val="x"/>
            <c:size val="8"/>
            <c:spPr>
              <a:noFill/>
              <a:ln w="25400">
                <a:solidFill>
                  <a:srgbClr val="0081C1"/>
                </a:solidFill>
              </a:ln>
            </c:spPr>
          </c:marker>
          <c:val>
            <c:numRef>
              <c:f>'Benchmark Alle'!$D$81</c:f>
              <c:numCache>
                <c:formatCode>0</c:formatCode>
                <c:ptCount val="1"/>
                <c:pt idx="0">
                  <c:v>21</c:v>
                </c:pt>
              </c:numCache>
            </c:numRef>
          </c:val>
          <c:smooth val="0"/>
        </c:ser>
        <c:ser>
          <c:idx val="5"/>
          <c:order val="5"/>
          <c:tx>
            <c:strRef>
              <c:f>'Benchmark Alle'!$G$80</c:f>
              <c:strCache>
                <c:ptCount val="1"/>
                <c:pt idx="0">
                  <c:v>Ihr Wert</c:v>
                </c:pt>
              </c:strCache>
            </c:strRef>
          </c:tx>
          <c:spPr>
            <a:ln w="28575">
              <a:noFill/>
            </a:ln>
          </c:spPr>
          <c:marker>
            <c:symbol val="circle"/>
            <c:size val="7"/>
            <c:spPr>
              <a:solidFill>
                <a:srgbClr val="FF0000"/>
              </a:solidFill>
              <a:ln>
                <a:solidFill>
                  <a:srgbClr val="FF0000"/>
                </a:solidFill>
              </a:ln>
            </c:spPr>
          </c:marker>
          <c:val>
            <c:numRef>
              <c:f>'Benchmark Alle'!$G$81</c:f>
              <c:numCache>
                <c:formatCode>0</c:formatCode>
                <c:ptCount val="1"/>
                <c:pt idx="0">
                  <c:v>15</c:v>
                </c:pt>
              </c:numCache>
            </c:numRef>
          </c:val>
          <c:smooth val="0"/>
        </c:ser>
        <c:dLbls>
          <c:showLegendKey val="0"/>
          <c:showVal val="0"/>
          <c:showCatName val="0"/>
          <c:showSerName val="0"/>
          <c:showPercent val="0"/>
          <c:showBubbleSize val="0"/>
        </c:dLbls>
        <c:axId val="127882368"/>
        <c:axId val="127880576"/>
      </c:stockChart>
      <c:catAx>
        <c:axId val="127877120"/>
        <c:scaling>
          <c:orientation val="minMax"/>
        </c:scaling>
        <c:delete val="1"/>
        <c:axPos val="b"/>
        <c:numFmt formatCode="0.0" sourceLinked="1"/>
        <c:majorTickMark val="none"/>
        <c:minorTickMark val="none"/>
        <c:tickLblPos val="nextTo"/>
        <c:crossAx val="127879040"/>
        <c:crosses val="autoZero"/>
        <c:auto val="1"/>
        <c:lblAlgn val="ctr"/>
        <c:lblOffset val="100"/>
        <c:noMultiLvlLbl val="0"/>
      </c:catAx>
      <c:valAx>
        <c:axId val="127879040"/>
        <c:scaling>
          <c:orientation val="minMax"/>
        </c:scaling>
        <c:delete val="0"/>
        <c:axPos val="l"/>
        <c:majorGridlines/>
        <c:numFmt formatCode="0" sourceLinked="1"/>
        <c:majorTickMark val="none"/>
        <c:minorTickMark val="none"/>
        <c:tickLblPos val="nextTo"/>
        <c:crossAx val="127877120"/>
        <c:crosses val="autoZero"/>
        <c:crossBetween val="between"/>
      </c:valAx>
      <c:valAx>
        <c:axId val="127880576"/>
        <c:scaling>
          <c:orientation val="minMax"/>
          <c:max val="60"/>
          <c:min val="0"/>
        </c:scaling>
        <c:delete val="1"/>
        <c:axPos val="r"/>
        <c:numFmt formatCode="0" sourceLinked="1"/>
        <c:majorTickMark val="out"/>
        <c:minorTickMark val="none"/>
        <c:tickLblPos val="nextTo"/>
        <c:crossAx val="127882368"/>
        <c:crosses val="max"/>
        <c:crossBetween val="between"/>
      </c:valAx>
      <c:catAx>
        <c:axId val="127882368"/>
        <c:scaling>
          <c:orientation val="minMax"/>
        </c:scaling>
        <c:delete val="1"/>
        <c:axPos val="b"/>
        <c:majorTickMark val="out"/>
        <c:minorTickMark val="none"/>
        <c:tickLblPos val="nextTo"/>
        <c:crossAx val="127880576"/>
        <c:crosses val="autoZero"/>
        <c:auto val="1"/>
        <c:lblAlgn val="ctr"/>
        <c:lblOffset val="100"/>
        <c:noMultiLvlLbl val="0"/>
      </c:cat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b="1" i="0" baseline="0">
                <a:effectLst/>
              </a:rPr>
              <a:t>Benchmark Alter SB</a:t>
            </a:r>
            <a:endParaRPr lang="de-DE" sz="1600" b="0" i="1">
              <a:effectLst/>
            </a:endParaRPr>
          </a:p>
        </c:rich>
      </c:tx>
      <c:overlay val="0"/>
    </c:title>
    <c:autoTitleDeleted val="0"/>
    <c:plotArea>
      <c:layout/>
      <c:stockChart>
        <c:ser>
          <c:idx val="0"/>
          <c:order val="0"/>
          <c:tx>
            <c:strRef>
              <c:f>'Benchmark Alle'!$J$78</c:f>
              <c:strCache>
                <c:ptCount val="1"/>
                <c:pt idx="0">
                  <c:v>Unteres Quartil</c:v>
                </c:pt>
              </c:strCache>
            </c:strRef>
          </c:tx>
          <c:spPr>
            <a:ln w="28575">
              <a:noFill/>
            </a:ln>
          </c:spPr>
          <c:marker>
            <c:symbol val="dash"/>
            <c:size val="20"/>
            <c:spPr>
              <a:solidFill>
                <a:srgbClr val="00B050"/>
              </a:solidFill>
              <a:ln>
                <a:solidFill>
                  <a:srgbClr val="00B050"/>
                </a:solidFill>
              </a:ln>
            </c:spPr>
          </c:marker>
          <c:cat>
            <c:strRef>
              <c:f>'Benchmark Alle'!$I$78</c:f>
              <c:strCache>
                <c:ptCount val="1"/>
                <c:pt idx="0">
                  <c:v>Alter SB</c:v>
                </c:pt>
              </c:strCache>
            </c:strRef>
          </c:cat>
          <c:val>
            <c:numRef>
              <c:f>'Benchmark Alle'!$J$79</c:f>
              <c:numCache>
                <c:formatCode>0</c:formatCode>
                <c:ptCount val="1"/>
                <c:pt idx="0">
                  <c:v>15</c:v>
                </c:pt>
              </c:numCache>
            </c:numRef>
          </c:val>
          <c:smooth val="0"/>
        </c:ser>
        <c:ser>
          <c:idx val="1"/>
          <c:order val="1"/>
          <c:tx>
            <c:strRef>
              <c:f>'Benchmark Alle'!$K$78</c:f>
              <c:strCache>
                <c:ptCount val="1"/>
                <c:pt idx="0">
                  <c:v>Maximum</c:v>
                </c:pt>
              </c:strCache>
            </c:strRef>
          </c:tx>
          <c:spPr>
            <a:ln w="28575">
              <a:noFill/>
            </a:ln>
          </c:spPr>
          <c:marker>
            <c:symbol val="diamond"/>
            <c:size val="8"/>
            <c:spPr>
              <a:solidFill>
                <a:srgbClr val="C00000"/>
              </a:solidFill>
            </c:spPr>
          </c:marker>
          <c:cat>
            <c:strRef>
              <c:f>'Benchmark Alle'!$I$78</c:f>
              <c:strCache>
                <c:ptCount val="1"/>
                <c:pt idx="0">
                  <c:v>Alter SB</c:v>
                </c:pt>
              </c:strCache>
            </c:strRef>
          </c:cat>
          <c:val>
            <c:numRef>
              <c:f>'Benchmark Alle'!$K$79</c:f>
              <c:numCache>
                <c:formatCode>0</c:formatCode>
                <c:ptCount val="1"/>
                <c:pt idx="0">
                  <c:v>45</c:v>
                </c:pt>
              </c:numCache>
            </c:numRef>
          </c:val>
          <c:smooth val="0"/>
        </c:ser>
        <c:ser>
          <c:idx val="2"/>
          <c:order val="2"/>
          <c:tx>
            <c:strRef>
              <c:f>'Benchmark Alle'!$L$78</c:f>
              <c:strCache>
                <c:ptCount val="1"/>
                <c:pt idx="0">
                  <c:v>Minimum</c:v>
                </c:pt>
              </c:strCache>
            </c:strRef>
          </c:tx>
          <c:spPr>
            <a:ln w="28575">
              <a:noFill/>
            </a:ln>
          </c:spPr>
          <c:marker>
            <c:symbol val="diamond"/>
            <c:size val="8"/>
            <c:spPr>
              <a:solidFill>
                <a:srgbClr val="C00000"/>
              </a:solidFill>
              <a:ln>
                <a:solidFill>
                  <a:srgbClr val="C00000"/>
                </a:solidFill>
              </a:ln>
            </c:spPr>
          </c:marker>
          <c:cat>
            <c:strRef>
              <c:f>'Benchmark Alle'!$I$78</c:f>
              <c:strCache>
                <c:ptCount val="1"/>
                <c:pt idx="0">
                  <c:v>Alter SB</c:v>
                </c:pt>
              </c:strCache>
            </c:strRef>
          </c:cat>
          <c:val>
            <c:numRef>
              <c:f>'Benchmark Alle'!$L$79</c:f>
              <c:numCache>
                <c:formatCode>0</c:formatCode>
                <c:ptCount val="1"/>
                <c:pt idx="0">
                  <c:v>1</c:v>
                </c:pt>
              </c:numCache>
            </c:numRef>
          </c:val>
          <c:smooth val="0"/>
        </c:ser>
        <c:ser>
          <c:idx val="3"/>
          <c:order val="3"/>
          <c:tx>
            <c:strRef>
              <c:f>'Benchmark Alle'!$M$78</c:f>
              <c:strCache>
                <c:ptCount val="1"/>
                <c:pt idx="0">
                  <c:v>Oberes Quartil</c:v>
                </c:pt>
              </c:strCache>
            </c:strRef>
          </c:tx>
          <c:spPr>
            <a:ln w="28575">
              <a:noFill/>
            </a:ln>
          </c:spPr>
          <c:marker>
            <c:symbol val="dash"/>
            <c:size val="20"/>
            <c:spPr>
              <a:solidFill>
                <a:srgbClr val="00B050"/>
              </a:solidFill>
              <a:ln>
                <a:solidFill>
                  <a:srgbClr val="00B050"/>
                </a:solidFill>
              </a:ln>
            </c:spPr>
          </c:marker>
          <c:cat>
            <c:strRef>
              <c:f>'Benchmark Alle'!$I$78</c:f>
              <c:strCache>
                <c:ptCount val="1"/>
                <c:pt idx="0">
                  <c:v>Alter SB</c:v>
                </c:pt>
              </c:strCache>
            </c:strRef>
          </c:cat>
          <c:val>
            <c:numRef>
              <c:f>'Benchmark Alle'!$M$79</c:f>
              <c:numCache>
                <c:formatCode>0</c:formatCode>
                <c:ptCount val="1"/>
                <c:pt idx="0">
                  <c:v>20</c:v>
                </c:pt>
              </c:numCache>
            </c:numRef>
          </c:val>
          <c:smooth val="0"/>
        </c:ser>
        <c:dLbls>
          <c:showLegendKey val="0"/>
          <c:showVal val="0"/>
          <c:showCatName val="0"/>
          <c:showSerName val="0"/>
          <c:showPercent val="0"/>
          <c:showBubbleSize val="0"/>
        </c:dLbls>
        <c:hiLowLines/>
        <c:upDownBars>
          <c:gapWidth val="150"/>
          <c:upBars>
            <c:spPr>
              <a:solidFill>
                <a:schemeClr val="bg1">
                  <a:lumMod val="85000"/>
                </a:schemeClr>
              </a:solidFill>
            </c:spPr>
          </c:upBars>
          <c:downBars/>
        </c:upDownBars>
        <c:axId val="127937536"/>
        <c:axId val="127939712"/>
      </c:stockChart>
      <c:stockChart>
        <c:ser>
          <c:idx val="4"/>
          <c:order val="4"/>
          <c:tx>
            <c:strRef>
              <c:f>'Benchmark Alle'!$J$80</c:f>
              <c:strCache>
                <c:ptCount val="1"/>
                <c:pt idx="0">
                  <c:v>Median</c:v>
                </c:pt>
              </c:strCache>
            </c:strRef>
          </c:tx>
          <c:spPr>
            <a:ln w="28575">
              <a:noFill/>
            </a:ln>
          </c:spPr>
          <c:marker>
            <c:symbol val="x"/>
            <c:size val="8"/>
            <c:spPr>
              <a:noFill/>
              <a:ln w="25400">
                <a:solidFill>
                  <a:srgbClr val="0081C1"/>
                </a:solidFill>
              </a:ln>
            </c:spPr>
          </c:marker>
          <c:val>
            <c:numRef>
              <c:f>'Benchmark Alle'!$J$81</c:f>
              <c:numCache>
                <c:formatCode>0</c:formatCode>
                <c:ptCount val="1"/>
                <c:pt idx="0">
                  <c:v>17</c:v>
                </c:pt>
              </c:numCache>
            </c:numRef>
          </c:val>
          <c:smooth val="0"/>
        </c:ser>
        <c:ser>
          <c:idx val="5"/>
          <c:order val="5"/>
          <c:tx>
            <c:strRef>
              <c:f>'Benchmark Alle'!$M$80</c:f>
              <c:strCache>
                <c:ptCount val="1"/>
                <c:pt idx="0">
                  <c:v>Ihr Wert</c:v>
                </c:pt>
              </c:strCache>
            </c:strRef>
          </c:tx>
          <c:spPr>
            <a:ln w="28575">
              <a:noFill/>
            </a:ln>
          </c:spPr>
          <c:marker>
            <c:symbol val="circle"/>
            <c:size val="7"/>
            <c:spPr>
              <a:solidFill>
                <a:srgbClr val="FF0000"/>
              </a:solidFill>
              <a:ln>
                <a:solidFill>
                  <a:srgbClr val="FF0000"/>
                </a:solidFill>
              </a:ln>
            </c:spPr>
          </c:marker>
          <c:val>
            <c:numRef>
              <c:f>'Benchmark Alle'!$M$81</c:f>
              <c:numCache>
                <c:formatCode>0</c:formatCode>
                <c:ptCount val="1"/>
                <c:pt idx="0">
                  <c:v>20</c:v>
                </c:pt>
              </c:numCache>
            </c:numRef>
          </c:val>
          <c:smooth val="0"/>
        </c:ser>
        <c:dLbls>
          <c:showLegendKey val="0"/>
          <c:showVal val="0"/>
          <c:showCatName val="0"/>
          <c:showSerName val="0"/>
          <c:showPercent val="0"/>
          <c:showBubbleSize val="0"/>
        </c:dLbls>
        <c:axId val="127947136"/>
        <c:axId val="127941248"/>
      </c:stockChart>
      <c:catAx>
        <c:axId val="127937536"/>
        <c:scaling>
          <c:orientation val="minMax"/>
        </c:scaling>
        <c:delete val="1"/>
        <c:axPos val="b"/>
        <c:numFmt formatCode="0.0" sourceLinked="1"/>
        <c:majorTickMark val="none"/>
        <c:minorTickMark val="none"/>
        <c:tickLblPos val="nextTo"/>
        <c:crossAx val="127939712"/>
        <c:crosses val="autoZero"/>
        <c:auto val="1"/>
        <c:lblAlgn val="ctr"/>
        <c:lblOffset val="100"/>
        <c:noMultiLvlLbl val="0"/>
      </c:catAx>
      <c:valAx>
        <c:axId val="127939712"/>
        <c:scaling>
          <c:orientation val="minMax"/>
        </c:scaling>
        <c:delete val="0"/>
        <c:axPos val="l"/>
        <c:majorGridlines/>
        <c:numFmt formatCode="0" sourceLinked="1"/>
        <c:majorTickMark val="none"/>
        <c:minorTickMark val="none"/>
        <c:tickLblPos val="nextTo"/>
        <c:crossAx val="127937536"/>
        <c:crosses val="autoZero"/>
        <c:crossBetween val="between"/>
      </c:valAx>
      <c:valAx>
        <c:axId val="127941248"/>
        <c:scaling>
          <c:orientation val="minMax"/>
          <c:max val="60"/>
          <c:min val="0"/>
        </c:scaling>
        <c:delete val="1"/>
        <c:axPos val="r"/>
        <c:numFmt formatCode="0" sourceLinked="1"/>
        <c:majorTickMark val="out"/>
        <c:minorTickMark val="none"/>
        <c:tickLblPos val="nextTo"/>
        <c:crossAx val="127947136"/>
        <c:crosses val="max"/>
        <c:crossBetween val="between"/>
      </c:valAx>
      <c:catAx>
        <c:axId val="127947136"/>
        <c:scaling>
          <c:orientation val="minMax"/>
        </c:scaling>
        <c:delete val="1"/>
        <c:axPos val="b"/>
        <c:majorTickMark val="out"/>
        <c:minorTickMark val="none"/>
        <c:tickLblPos val="nextTo"/>
        <c:crossAx val="127941248"/>
        <c:crosses val="autoZero"/>
        <c:auto val="1"/>
        <c:lblAlgn val="ctr"/>
        <c:lblOffset val="100"/>
        <c:noMultiLvlLbl val="0"/>
      </c:cat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b="1" i="0" baseline="0">
                <a:effectLst/>
              </a:rPr>
              <a:t>Benchmark Kosten</a:t>
            </a:r>
            <a:r>
              <a:rPr lang="de-DE" sz="1600" b="1" i="0" baseline="-25000">
                <a:effectLst/>
              </a:rPr>
              <a:t>SB</a:t>
            </a:r>
            <a:r>
              <a:rPr lang="de-DE" sz="1600" b="1" i="0" baseline="0">
                <a:effectLst/>
              </a:rPr>
              <a:t> </a:t>
            </a:r>
            <a:r>
              <a:rPr lang="de-DE" sz="1600" b="1" i="0" baseline="-25000">
                <a:effectLst/>
              </a:rPr>
              <a:t>(B,W+I)/</a:t>
            </a:r>
            <a:r>
              <a:rPr lang="de-DE" sz="1600" b="1" i="0" baseline="0">
                <a:effectLst/>
              </a:rPr>
              <a:t>EW)</a:t>
            </a:r>
            <a:endParaRPr lang="de-DE" sz="1600" b="0" i="1">
              <a:effectLst/>
            </a:endParaRPr>
          </a:p>
        </c:rich>
      </c:tx>
      <c:overlay val="0"/>
    </c:title>
    <c:autoTitleDeleted val="0"/>
    <c:plotArea>
      <c:layout/>
      <c:stockChart>
        <c:ser>
          <c:idx val="0"/>
          <c:order val="0"/>
          <c:tx>
            <c:strRef>
              <c:f>'Benchmark Alle'!$J$78</c:f>
              <c:strCache>
                <c:ptCount val="1"/>
                <c:pt idx="0">
                  <c:v>Unteres Quartil</c:v>
                </c:pt>
              </c:strCache>
            </c:strRef>
          </c:tx>
          <c:spPr>
            <a:ln w="28575">
              <a:noFill/>
            </a:ln>
          </c:spPr>
          <c:marker>
            <c:symbol val="dash"/>
            <c:size val="20"/>
            <c:spPr>
              <a:solidFill>
                <a:srgbClr val="00B050"/>
              </a:solidFill>
              <a:ln>
                <a:solidFill>
                  <a:srgbClr val="00B050"/>
                </a:solidFill>
              </a:ln>
            </c:spPr>
          </c:marker>
          <c:cat>
            <c:strRef>
              <c:f>'Benchmark Alle'!$I$78</c:f>
              <c:strCache>
                <c:ptCount val="1"/>
                <c:pt idx="0">
                  <c:v>Alter SB</c:v>
                </c:pt>
              </c:strCache>
            </c:strRef>
          </c:cat>
          <c:val>
            <c:numRef>
              <c:f>'Benchmark Alle'!$J$79</c:f>
              <c:numCache>
                <c:formatCode>0</c:formatCode>
                <c:ptCount val="1"/>
                <c:pt idx="0">
                  <c:v>15</c:v>
                </c:pt>
              </c:numCache>
            </c:numRef>
          </c:val>
          <c:smooth val="0"/>
        </c:ser>
        <c:ser>
          <c:idx val="1"/>
          <c:order val="1"/>
          <c:tx>
            <c:strRef>
              <c:f>'Benchmark Alle'!$K$78</c:f>
              <c:strCache>
                <c:ptCount val="1"/>
                <c:pt idx="0">
                  <c:v>Maximum</c:v>
                </c:pt>
              </c:strCache>
            </c:strRef>
          </c:tx>
          <c:spPr>
            <a:ln w="28575">
              <a:noFill/>
            </a:ln>
          </c:spPr>
          <c:marker>
            <c:symbol val="diamond"/>
            <c:size val="8"/>
            <c:spPr>
              <a:solidFill>
                <a:srgbClr val="C00000"/>
              </a:solidFill>
            </c:spPr>
          </c:marker>
          <c:cat>
            <c:strRef>
              <c:f>'Benchmark Alle'!$I$78</c:f>
              <c:strCache>
                <c:ptCount val="1"/>
                <c:pt idx="0">
                  <c:v>Alter SB</c:v>
                </c:pt>
              </c:strCache>
            </c:strRef>
          </c:cat>
          <c:val>
            <c:numRef>
              <c:f>'Benchmark Alle'!$K$79</c:f>
              <c:numCache>
                <c:formatCode>0</c:formatCode>
                <c:ptCount val="1"/>
                <c:pt idx="0">
                  <c:v>45</c:v>
                </c:pt>
              </c:numCache>
            </c:numRef>
          </c:val>
          <c:smooth val="0"/>
        </c:ser>
        <c:ser>
          <c:idx val="2"/>
          <c:order val="2"/>
          <c:tx>
            <c:strRef>
              <c:f>'Benchmark Alle'!$L$78</c:f>
              <c:strCache>
                <c:ptCount val="1"/>
                <c:pt idx="0">
                  <c:v>Minimum</c:v>
                </c:pt>
              </c:strCache>
            </c:strRef>
          </c:tx>
          <c:spPr>
            <a:ln w="28575">
              <a:noFill/>
            </a:ln>
          </c:spPr>
          <c:marker>
            <c:symbol val="diamond"/>
            <c:size val="8"/>
            <c:spPr>
              <a:solidFill>
                <a:srgbClr val="C00000"/>
              </a:solidFill>
              <a:ln>
                <a:solidFill>
                  <a:srgbClr val="C00000"/>
                </a:solidFill>
              </a:ln>
            </c:spPr>
          </c:marker>
          <c:cat>
            <c:strRef>
              <c:f>'Benchmark Alle'!$I$78</c:f>
              <c:strCache>
                <c:ptCount val="1"/>
                <c:pt idx="0">
                  <c:v>Alter SB</c:v>
                </c:pt>
              </c:strCache>
            </c:strRef>
          </c:cat>
          <c:val>
            <c:numRef>
              <c:f>'Benchmark Alle'!$L$79</c:f>
              <c:numCache>
                <c:formatCode>0</c:formatCode>
                <c:ptCount val="1"/>
                <c:pt idx="0">
                  <c:v>1</c:v>
                </c:pt>
              </c:numCache>
            </c:numRef>
          </c:val>
          <c:smooth val="0"/>
        </c:ser>
        <c:ser>
          <c:idx val="3"/>
          <c:order val="3"/>
          <c:tx>
            <c:strRef>
              <c:f>'Benchmark Alle'!$M$78</c:f>
              <c:strCache>
                <c:ptCount val="1"/>
                <c:pt idx="0">
                  <c:v>Oberes Quartil</c:v>
                </c:pt>
              </c:strCache>
            </c:strRef>
          </c:tx>
          <c:spPr>
            <a:ln w="28575">
              <a:noFill/>
            </a:ln>
          </c:spPr>
          <c:marker>
            <c:symbol val="dash"/>
            <c:size val="20"/>
            <c:spPr>
              <a:solidFill>
                <a:srgbClr val="00B050"/>
              </a:solidFill>
              <a:ln>
                <a:solidFill>
                  <a:srgbClr val="00B050"/>
                </a:solidFill>
              </a:ln>
            </c:spPr>
          </c:marker>
          <c:cat>
            <c:strRef>
              <c:f>'Benchmark Alle'!$I$78</c:f>
              <c:strCache>
                <c:ptCount val="1"/>
                <c:pt idx="0">
                  <c:v>Alter SB</c:v>
                </c:pt>
              </c:strCache>
            </c:strRef>
          </c:cat>
          <c:val>
            <c:numRef>
              <c:f>'Benchmark Alle'!$M$79</c:f>
              <c:numCache>
                <c:formatCode>0</c:formatCode>
                <c:ptCount val="1"/>
                <c:pt idx="0">
                  <c:v>20</c:v>
                </c:pt>
              </c:numCache>
            </c:numRef>
          </c:val>
          <c:smooth val="0"/>
        </c:ser>
        <c:dLbls>
          <c:showLegendKey val="0"/>
          <c:showVal val="0"/>
          <c:showCatName val="0"/>
          <c:showSerName val="0"/>
          <c:showPercent val="0"/>
          <c:showBubbleSize val="0"/>
        </c:dLbls>
        <c:hiLowLines/>
        <c:upDownBars>
          <c:gapWidth val="150"/>
          <c:upBars>
            <c:spPr>
              <a:solidFill>
                <a:schemeClr val="bg1">
                  <a:lumMod val="85000"/>
                </a:schemeClr>
              </a:solidFill>
            </c:spPr>
          </c:upBars>
          <c:downBars/>
        </c:upDownBars>
        <c:axId val="127981824"/>
        <c:axId val="127996288"/>
      </c:stockChart>
      <c:stockChart>
        <c:ser>
          <c:idx val="4"/>
          <c:order val="4"/>
          <c:tx>
            <c:strRef>
              <c:f>'Benchmark Alle'!$J$80</c:f>
              <c:strCache>
                <c:ptCount val="1"/>
                <c:pt idx="0">
                  <c:v>Median</c:v>
                </c:pt>
              </c:strCache>
            </c:strRef>
          </c:tx>
          <c:spPr>
            <a:ln w="28575">
              <a:noFill/>
            </a:ln>
          </c:spPr>
          <c:marker>
            <c:symbol val="x"/>
            <c:size val="8"/>
            <c:spPr>
              <a:noFill/>
              <a:ln w="25400">
                <a:solidFill>
                  <a:srgbClr val="0081C1"/>
                </a:solidFill>
              </a:ln>
            </c:spPr>
          </c:marker>
          <c:val>
            <c:numRef>
              <c:f>'Benchmark Alle'!$J$81</c:f>
              <c:numCache>
                <c:formatCode>0</c:formatCode>
                <c:ptCount val="1"/>
                <c:pt idx="0">
                  <c:v>17</c:v>
                </c:pt>
              </c:numCache>
            </c:numRef>
          </c:val>
          <c:smooth val="0"/>
        </c:ser>
        <c:ser>
          <c:idx val="5"/>
          <c:order val="5"/>
          <c:tx>
            <c:strRef>
              <c:f>'Benchmark Alle'!$M$80</c:f>
              <c:strCache>
                <c:ptCount val="1"/>
                <c:pt idx="0">
                  <c:v>Ihr Wert</c:v>
                </c:pt>
              </c:strCache>
            </c:strRef>
          </c:tx>
          <c:spPr>
            <a:ln w="28575">
              <a:noFill/>
            </a:ln>
          </c:spPr>
          <c:marker>
            <c:symbol val="circle"/>
            <c:size val="7"/>
            <c:spPr>
              <a:solidFill>
                <a:srgbClr val="FF0000"/>
              </a:solidFill>
              <a:ln>
                <a:solidFill>
                  <a:srgbClr val="FF0000"/>
                </a:solidFill>
              </a:ln>
            </c:spPr>
          </c:marker>
          <c:val>
            <c:numRef>
              <c:f>'Benchmark Alle'!$M$81</c:f>
              <c:numCache>
                <c:formatCode>0</c:formatCode>
                <c:ptCount val="1"/>
                <c:pt idx="0">
                  <c:v>20</c:v>
                </c:pt>
              </c:numCache>
            </c:numRef>
          </c:val>
          <c:smooth val="0"/>
        </c:ser>
        <c:dLbls>
          <c:showLegendKey val="0"/>
          <c:showVal val="0"/>
          <c:showCatName val="0"/>
          <c:showSerName val="0"/>
          <c:showPercent val="0"/>
          <c:showBubbleSize val="0"/>
        </c:dLbls>
        <c:axId val="127999360"/>
        <c:axId val="127997824"/>
      </c:stockChart>
      <c:catAx>
        <c:axId val="127981824"/>
        <c:scaling>
          <c:orientation val="minMax"/>
        </c:scaling>
        <c:delete val="1"/>
        <c:axPos val="b"/>
        <c:numFmt formatCode="0.0" sourceLinked="1"/>
        <c:majorTickMark val="none"/>
        <c:minorTickMark val="none"/>
        <c:tickLblPos val="nextTo"/>
        <c:crossAx val="127996288"/>
        <c:crosses val="autoZero"/>
        <c:auto val="1"/>
        <c:lblAlgn val="ctr"/>
        <c:lblOffset val="100"/>
        <c:noMultiLvlLbl val="0"/>
      </c:catAx>
      <c:valAx>
        <c:axId val="127996288"/>
        <c:scaling>
          <c:orientation val="minMax"/>
        </c:scaling>
        <c:delete val="0"/>
        <c:axPos val="l"/>
        <c:majorGridlines/>
        <c:numFmt formatCode="0" sourceLinked="1"/>
        <c:majorTickMark val="none"/>
        <c:minorTickMark val="none"/>
        <c:tickLblPos val="nextTo"/>
        <c:crossAx val="127981824"/>
        <c:crosses val="autoZero"/>
        <c:crossBetween val="between"/>
      </c:valAx>
      <c:valAx>
        <c:axId val="127997824"/>
        <c:scaling>
          <c:orientation val="minMax"/>
          <c:max val="60"/>
          <c:min val="0"/>
        </c:scaling>
        <c:delete val="1"/>
        <c:axPos val="r"/>
        <c:numFmt formatCode="0" sourceLinked="1"/>
        <c:majorTickMark val="out"/>
        <c:minorTickMark val="none"/>
        <c:tickLblPos val="nextTo"/>
        <c:crossAx val="127999360"/>
        <c:crosses val="max"/>
        <c:crossBetween val="between"/>
      </c:valAx>
      <c:catAx>
        <c:axId val="127999360"/>
        <c:scaling>
          <c:orientation val="minMax"/>
        </c:scaling>
        <c:delete val="1"/>
        <c:axPos val="b"/>
        <c:majorTickMark val="out"/>
        <c:minorTickMark val="none"/>
        <c:tickLblPos val="nextTo"/>
        <c:crossAx val="127997824"/>
        <c:crosses val="autoZero"/>
        <c:auto val="1"/>
        <c:lblAlgn val="ctr"/>
        <c:lblOffset val="100"/>
        <c:noMultiLvlLbl val="0"/>
      </c:cat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baseline="0"/>
              <a:t>Rang zu allen Kommunen - EWZ</a:t>
            </a:r>
            <a:endParaRPr lang="de-DE" sz="1600" baseline="-25000"/>
          </a:p>
        </c:rich>
      </c:tx>
      <c:layout/>
      <c:overlay val="0"/>
    </c:title>
    <c:autoTitleDeleted val="0"/>
    <c:plotArea>
      <c:layout/>
      <c:scatterChart>
        <c:scatterStyle val="smoothMarker"/>
        <c:varyColors val="0"/>
        <c:ser>
          <c:idx val="0"/>
          <c:order val="0"/>
          <c:tx>
            <c:v>Kommunenrangfolge</c:v>
          </c:tx>
          <c:spPr>
            <a:ln>
              <a:solidFill>
                <a:srgbClr val="0081C1"/>
              </a:solidFill>
            </a:ln>
          </c:spPr>
          <c:marker>
            <c:symbol val="none"/>
          </c:marker>
          <c:yVal>
            <c:numRef>
              <c:f>Sortieren!$N$3:$N$230</c:f>
              <c:numCache>
                <c:formatCode>#,##0</c:formatCode>
                <c:ptCount val="228"/>
                <c:pt idx="0">
                  <c:v>75</c:v>
                </c:pt>
                <c:pt idx="1">
                  <c:v>99</c:v>
                </c:pt>
                <c:pt idx="2">
                  <c:v>115</c:v>
                </c:pt>
                <c:pt idx="3">
                  <c:v>121</c:v>
                </c:pt>
                <c:pt idx="4">
                  <c:v>131</c:v>
                </c:pt>
                <c:pt idx="5">
                  <c:v>147</c:v>
                </c:pt>
                <c:pt idx="6">
                  <c:v>148</c:v>
                </c:pt>
                <c:pt idx="7">
                  <c:v>156</c:v>
                </c:pt>
                <c:pt idx="8">
                  <c:v>163</c:v>
                </c:pt>
                <c:pt idx="9">
                  <c:v>165</c:v>
                </c:pt>
                <c:pt idx="10">
                  <c:v>167</c:v>
                </c:pt>
                <c:pt idx="11">
                  <c:v>170</c:v>
                </c:pt>
                <c:pt idx="12">
                  <c:v>172</c:v>
                </c:pt>
                <c:pt idx="13">
                  <c:v>173</c:v>
                </c:pt>
                <c:pt idx="14">
                  <c:v>176</c:v>
                </c:pt>
                <c:pt idx="15">
                  <c:v>190</c:v>
                </c:pt>
                <c:pt idx="16">
                  <c:v>197</c:v>
                </c:pt>
                <c:pt idx="17">
                  <c:v>198</c:v>
                </c:pt>
                <c:pt idx="18">
                  <c:v>214</c:v>
                </c:pt>
                <c:pt idx="19">
                  <c:v>217</c:v>
                </c:pt>
                <c:pt idx="20">
                  <c:v>225</c:v>
                </c:pt>
                <c:pt idx="21">
                  <c:v>228</c:v>
                </c:pt>
                <c:pt idx="22">
                  <c:v>238</c:v>
                </c:pt>
                <c:pt idx="23">
                  <c:v>240</c:v>
                </c:pt>
                <c:pt idx="24">
                  <c:v>241</c:v>
                </c:pt>
                <c:pt idx="25">
                  <c:v>243</c:v>
                </c:pt>
                <c:pt idx="26">
                  <c:v>243</c:v>
                </c:pt>
                <c:pt idx="27">
                  <c:v>254</c:v>
                </c:pt>
                <c:pt idx="28">
                  <c:v>259</c:v>
                </c:pt>
                <c:pt idx="29">
                  <c:v>264</c:v>
                </c:pt>
                <c:pt idx="30">
                  <c:v>265</c:v>
                </c:pt>
                <c:pt idx="31">
                  <c:v>266</c:v>
                </c:pt>
                <c:pt idx="32">
                  <c:v>267</c:v>
                </c:pt>
                <c:pt idx="33">
                  <c:v>268</c:v>
                </c:pt>
                <c:pt idx="34">
                  <c:v>271</c:v>
                </c:pt>
                <c:pt idx="35">
                  <c:v>288</c:v>
                </c:pt>
                <c:pt idx="36">
                  <c:v>289</c:v>
                </c:pt>
                <c:pt idx="37">
                  <c:v>290</c:v>
                </c:pt>
                <c:pt idx="38">
                  <c:v>292</c:v>
                </c:pt>
                <c:pt idx="39">
                  <c:v>293</c:v>
                </c:pt>
                <c:pt idx="40">
                  <c:v>303</c:v>
                </c:pt>
                <c:pt idx="41">
                  <c:v>304</c:v>
                </c:pt>
                <c:pt idx="42">
                  <c:v>306</c:v>
                </c:pt>
                <c:pt idx="43">
                  <c:v>307</c:v>
                </c:pt>
                <c:pt idx="44">
                  <c:v>313</c:v>
                </c:pt>
                <c:pt idx="45">
                  <c:v>317</c:v>
                </c:pt>
                <c:pt idx="46">
                  <c:v>319</c:v>
                </c:pt>
                <c:pt idx="47">
                  <c:v>332</c:v>
                </c:pt>
                <c:pt idx="48">
                  <c:v>332</c:v>
                </c:pt>
                <c:pt idx="49">
                  <c:v>333</c:v>
                </c:pt>
                <c:pt idx="50">
                  <c:v>339</c:v>
                </c:pt>
                <c:pt idx="51">
                  <c:v>339</c:v>
                </c:pt>
                <c:pt idx="52">
                  <c:v>345</c:v>
                </c:pt>
                <c:pt idx="53">
                  <c:v>355</c:v>
                </c:pt>
                <c:pt idx="54">
                  <c:v>357</c:v>
                </c:pt>
                <c:pt idx="55">
                  <c:v>359</c:v>
                </c:pt>
                <c:pt idx="56">
                  <c:v>361</c:v>
                </c:pt>
                <c:pt idx="57">
                  <c:v>371</c:v>
                </c:pt>
                <c:pt idx="58">
                  <c:v>373</c:v>
                </c:pt>
                <c:pt idx="59">
                  <c:v>381</c:v>
                </c:pt>
                <c:pt idx="60">
                  <c:v>384</c:v>
                </c:pt>
                <c:pt idx="61">
                  <c:v>387</c:v>
                </c:pt>
                <c:pt idx="62">
                  <c:v>399</c:v>
                </c:pt>
                <c:pt idx="63">
                  <c:v>401</c:v>
                </c:pt>
                <c:pt idx="64">
                  <c:v>403</c:v>
                </c:pt>
                <c:pt idx="65">
                  <c:v>410</c:v>
                </c:pt>
                <c:pt idx="66">
                  <c:v>417</c:v>
                </c:pt>
                <c:pt idx="67">
                  <c:v>418</c:v>
                </c:pt>
                <c:pt idx="68">
                  <c:v>421</c:v>
                </c:pt>
                <c:pt idx="69">
                  <c:v>446</c:v>
                </c:pt>
                <c:pt idx="70">
                  <c:v>450</c:v>
                </c:pt>
                <c:pt idx="71">
                  <c:v>453</c:v>
                </c:pt>
                <c:pt idx="72">
                  <c:v>456</c:v>
                </c:pt>
                <c:pt idx="73">
                  <c:v>459</c:v>
                </c:pt>
                <c:pt idx="74">
                  <c:v>465</c:v>
                </c:pt>
                <c:pt idx="75">
                  <c:v>477</c:v>
                </c:pt>
                <c:pt idx="76">
                  <c:v>482</c:v>
                </c:pt>
                <c:pt idx="77">
                  <c:v>493</c:v>
                </c:pt>
                <c:pt idx="78">
                  <c:v>498</c:v>
                </c:pt>
                <c:pt idx="79">
                  <c:v>499</c:v>
                </c:pt>
                <c:pt idx="80">
                  <c:v>502</c:v>
                </c:pt>
                <c:pt idx="81">
                  <c:v>518</c:v>
                </c:pt>
                <c:pt idx="82">
                  <c:v>518</c:v>
                </c:pt>
                <c:pt idx="83">
                  <c:v>527</c:v>
                </c:pt>
                <c:pt idx="84">
                  <c:v>538</c:v>
                </c:pt>
                <c:pt idx="85">
                  <c:v>554</c:v>
                </c:pt>
                <c:pt idx="86">
                  <c:v>556</c:v>
                </c:pt>
                <c:pt idx="87">
                  <c:v>567</c:v>
                </c:pt>
                <c:pt idx="88">
                  <c:v>576</c:v>
                </c:pt>
                <c:pt idx="89">
                  <c:v>580</c:v>
                </c:pt>
                <c:pt idx="90">
                  <c:v>620</c:v>
                </c:pt>
                <c:pt idx="91">
                  <c:v>627</c:v>
                </c:pt>
                <c:pt idx="92">
                  <c:v>627</c:v>
                </c:pt>
                <c:pt idx="93">
                  <c:v>634</c:v>
                </c:pt>
                <c:pt idx="94">
                  <c:v>648</c:v>
                </c:pt>
                <c:pt idx="95">
                  <c:v>668</c:v>
                </c:pt>
                <c:pt idx="96">
                  <c:v>675</c:v>
                </c:pt>
                <c:pt idx="97">
                  <c:v>675</c:v>
                </c:pt>
                <c:pt idx="98">
                  <c:v>683</c:v>
                </c:pt>
                <c:pt idx="99">
                  <c:v>685</c:v>
                </c:pt>
                <c:pt idx="100">
                  <c:v>686</c:v>
                </c:pt>
                <c:pt idx="101">
                  <c:v>704</c:v>
                </c:pt>
                <c:pt idx="102">
                  <c:v>712</c:v>
                </c:pt>
                <c:pt idx="103">
                  <c:v>734</c:v>
                </c:pt>
                <c:pt idx="104">
                  <c:v>738</c:v>
                </c:pt>
                <c:pt idx="105">
                  <c:v>751</c:v>
                </c:pt>
                <c:pt idx="106">
                  <c:v>763</c:v>
                </c:pt>
                <c:pt idx="107">
                  <c:v>785</c:v>
                </c:pt>
                <c:pt idx="108">
                  <c:v>793</c:v>
                </c:pt>
                <c:pt idx="109">
                  <c:v>797</c:v>
                </c:pt>
                <c:pt idx="110">
                  <c:v>805</c:v>
                </c:pt>
                <c:pt idx="111">
                  <c:v>812</c:v>
                </c:pt>
                <c:pt idx="112">
                  <c:v>839</c:v>
                </c:pt>
                <c:pt idx="113">
                  <c:v>847</c:v>
                </c:pt>
                <c:pt idx="114">
                  <c:v>868</c:v>
                </c:pt>
                <c:pt idx="115">
                  <c:v>871</c:v>
                </c:pt>
                <c:pt idx="116">
                  <c:v>871</c:v>
                </c:pt>
                <c:pt idx="117">
                  <c:v>874</c:v>
                </c:pt>
                <c:pt idx="118">
                  <c:v>880</c:v>
                </c:pt>
                <c:pt idx="119">
                  <c:v>979</c:v>
                </c:pt>
                <c:pt idx="120">
                  <c:v>985</c:v>
                </c:pt>
                <c:pt idx="121">
                  <c:v>1005</c:v>
                </c:pt>
                <c:pt idx="122">
                  <c:v>1010</c:v>
                </c:pt>
                <c:pt idx="123">
                  <c:v>1010</c:v>
                </c:pt>
                <c:pt idx="124">
                  <c:v>1012</c:v>
                </c:pt>
                <c:pt idx="125">
                  <c:v>1026</c:v>
                </c:pt>
                <c:pt idx="126">
                  <c:v>1031</c:v>
                </c:pt>
                <c:pt idx="127">
                  <c:v>1116</c:v>
                </c:pt>
                <c:pt idx="128">
                  <c:v>1145</c:v>
                </c:pt>
                <c:pt idx="129">
                  <c:v>1186</c:v>
                </c:pt>
                <c:pt idx="130">
                  <c:v>1202</c:v>
                </c:pt>
                <c:pt idx="131">
                  <c:v>1223</c:v>
                </c:pt>
                <c:pt idx="132" formatCode="General">
                  <c:v>1254</c:v>
                </c:pt>
                <c:pt idx="133">
                  <c:v>1304</c:v>
                </c:pt>
                <c:pt idx="134">
                  <c:v>1386</c:v>
                </c:pt>
                <c:pt idx="135">
                  <c:v>1392</c:v>
                </c:pt>
                <c:pt idx="136">
                  <c:v>1393</c:v>
                </c:pt>
                <c:pt idx="137">
                  <c:v>1503</c:v>
                </c:pt>
                <c:pt idx="138">
                  <c:v>1556</c:v>
                </c:pt>
                <c:pt idx="139">
                  <c:v>1622</c:v>
                </c:pt>
                <c:pt idx="140">
                  <c:v>1694</c:v>
                </c:pt>
                <c:pt idx="141">
                  <c:v>1697</c:v>
                </c:pt>
                <c:pt idx="142">
                  <c:v>1835</c:v>
                </c:pt>
                <c:pt idx="143">
                  <c:v>1991</c:v>
                </c:pt>
                <c:pt idx="144">
                  <c:v>2026</c:v>
                </c:pt>
                <c:pt idx="145">
                  <c:v>2157</c:v>
                </c:pt>
                <c:pt idx="146">
                  <c:v>2174</c:v>
                </c:pt>
                <c:pt idx="147">
                  <c:v>2216</c:v>
                </c:pt>
                <c:pt idx="148">
                  <c:v>2226</c:v>
                </c:pt>
                <c:pt idx="149">
                  <c:v>2250</c:v>
                </c:pt>
                <c:pt idx="150">
                  <c:v>2332</c:v>
                </c:pt>
                <c:pt idx="151">
                  <c:v>2373</c:v>
                </c:pt>
                <c:pt idx="152">
                  <c:v>2397</c:v>
                </c:pt>
                <c:pt idx="153">
                  <c:v>2414</c:v>
                </c:pt>
                <c:pt idx="154">
                  <c:v>2416</c:v>
                </c:pt>
                <c:pt idx="155">
                  <c:v>2501</c:v>
                </c:pt>
                <c:pt idx="156">
                  <c:v>2655</c:v>
                </c:pt>
                <c:pt idx="157">
                  <c:v>2740</c:v>
                </c:pt>
                <c:pt idx="158">
                  <c:v>2818</c:v>
                </c:pt>
                <c:pt idx="159">
                  <c:v>2869</c:v>
                </c:pt>
                <c:pt idx="160" formatCode="General">
                  <c:v>2912</c:v>
                </c:pt>
                <c:pt idx="161">
                  <c:v>2964</c:v>
                </c:pt>
                <c:pt idx="162">
                  <c:v>2976</c:v>
                </c:pt>
                <c:pt idx="163">
                  <c:v>3049</c:v>
                </c:pt>
                <c:pt idx="164">
                  <c:v>3064</c:v>
                </c:pt>
                <c:pt idx="165">
                  <c:v>3084</c:v>
                </c:pt>
                <c:pt idx="166">
                  <c:v>3199</c:v>
                </c:pt>
                <c:pt idx="167">
                  <c:v>3414</c:v>
                </c:pt>
                <c:pt idx="168" formatCode="General">
                  <c:v>3450</c:v>
                </c:pt>
                <c:pt idx="169">
                  <c:v>3478</c:v>
                </c:pt>
                <c:pt idx="170">
                  <c:v>3525</c:v>
                </c:pt>
                <c:pt idx="171">
                  <c:v>3658</c:v>
                </c:pt>
                <c:pt idx="172">
                  <c:v>3708</c:v>
                </c:pt>
                <c:pt idx="173">
                  <c:v>3743</c:v>
                </c:pt>
                <c:pt idx="174">
                  <c:v>4306</c:v>
                </c:pt>
                <c:pt idx="175">
                  <c:v>4445</c:v>
                </c:pt>
                <c:pt idx="176">
                  <c:v>4767</c:v>
                </c:pt>
                <c:pt idx="177">
                  <c:v>4835</c:v>
                </c:pt>
                <c:pt idx="178">
                  <c:v>4936</c:v>
                </c:pt>
                <c:pt idx="179">
                  <c:v>5026</c:v>
                </c:pt>
                <c:pt idx="180">
                  <c:v>5057</c:v>
                </c:pt>
                <c:pt idx="181">
                  <c:v>5192</c:v>
                </c:pt>
                <c:pt idx="182">
                  <c:v>5407</c:v>
                </c:pt>
                <c:pt idx="183">
                  <c:v>5479</c:v>
                </c:pt>
                <c:pt idx="184">
                  <c:v>5684</c:v>
                </c:pt>
                <c:pt idx="185">
                  <c:v>5894</c:v>
                </c:pt>
                <c:pt idx="186">
                  <c:v>5988</c:v>
                </c:pt>
                <c:pt idx="187">
                  <c:v>6096</c:v>
                </c:pt>
                <c:pt idx="188">
                  <c:v>6098</c:v>
                </c:pt>
                <c:pt idx="189">
                  <c:v>6170</c:v>
                </c:pt>
                <c:pt idx="190">
                  <c:v>6186</c:v>
                </c:pt>
                <c:pt idx="191">
                  <c:v>6204</c:v>
                </c:pt>
                <c:pt idx="192">
                  <c:v>6248</c:v>
                </c:pt>
                <c:pt idx="193">
                  <c:v>6362</c:v>
                </c:pt>
                <c:pt idx="194">
                  <c:v>6507</c:v>
                </c:pt>
                <c:pt idx="195">
                  <c:v>6895</c:v>
                </c:pt>
                <c:pt idx="196">
                  <c:v>7002</c:v>
                </c:pt>
                <c:pt idx="197">
                  <c:v>7226</c:v>
                </c:pt>
                <c:pt idx="198">
                  <c:v>7273</c:v>
                </c:pt>
                <c:pt idx="199">
                  <c:v>7374</c:v>
                </c:pt>
                <c:pt idx="200">
                  <c:v>7630</c:v>
                </c:pt>
                <c:pt idx="201">
                  <c:v>7725</c:v>
                </c:pt>
                <c:pt idx="202">
                  <c:v>7955</c:v>
                </c:pt>
                <c:pt idx="203">
                  <c:v>8247</c:v>
                </c:pt>
                <c:pt idx="204">
                  <c:v>8820</c:v>
                </c:pt>
                <c:pt idx="205">
                  <c:v>10961</c:v>
                </c:pt>
                <c:pt idx="206">
                  <c:v>11518</c:v>
                </c:pt>
                <c:pt idx="207">
                  <c:v>11866</c:v>
                </c:pt>
                <c:pt idx="208">
                  <c:v>12488</c:v>
                </c:pt>
                <c:pt idx="209">
                  <c:v>15600</c:v>
                </c:pt>
                <c:pt idx="210">
                  <c:v>16289</c:v>
                </c:pt>
                <c:pt idx="211">
                  <c:v>18389</c:v>
                </c:pt>
                <c:pt idx="212">
                  <c:v>19309</c:v>
                </c:pt>
                <c:pt idx="213">
                  <c:v>20900</c:v>
                </c:pt>
                <c:pt idx="214" formatCode="General">
                  <c:v>21737</c:v>
                </c:pt>
                <c:pt idx="215">
                  <c:v>22436</c:v>
                </c:pt>
                <c:pt idx="216" formatCode="General">
                  <c:v>22535</c:v>
                </c:pt>
                <c:pt idx="217">
                  <c:v>23571</c:v>
                </c:pt>
                <c:pt idx="218">
                  <c:v>25154</c:v>
                </c:pt>
                <c:pt idx="219">
                  <c:v>33703</c:v>
                </c:pt>
                <c:pt idx="220">
                  <c:v>35967</c:v>
                </c:pt>
                <c:pt idx="221">
                  <c:v>41744</c:v>
                </c:pt>
                <c:pt idx="222" formatCode="General">
                  <c:v>41926</c:v>
                </c:pt>
                <c:pt idx="223">
                  <c:v>44517</c:v>
                </c:pt>
                <c:pt idx="224">
                  <c:v>63897</c:v>
                </c:pt>
                <c:pt idx="225">
                  <c:v>95551</c:v>
                </c:pt>
                <c:pt idx="226">
                  <c:v>106915</c:v>
                </c:pt>
                <c:pt idx="227">
                  <c:v>204880</c:v>
                </c:pt>
              </c:numCache>
            </c:numRef>
          </c:yVal>
          <c:smooth val="1"/>
        </c:ser>
        <c:dLbls>
          <c:showLegendKey val="0"/>
          <c:showVal val="0"/>
          <c:showCatName val="0"/>
          <c:showSerName val="0"/>
          <c:showPercent val="0"/>
          <c:showBubbleSize val="0"/>
        </c:dLbls>
        <c:axId val="127789312"/>
        <c:axId val="127533056"/>
      </c:scatterChart>
      <c:scatterChart>
        <c:scatterStyle val="lineMarker"/>
        <c:varyColors val="0"/>
        <c:ser>
          <c:idx val="1"/>
          <c:order val="1"/>
          <c:tx>
            <c:v>Ihr Rang</c:v>
          </c:tx>
          <c:spPr>
            <a:ln w="15875">
              <a:solidFill>
                <a:srgbClr val="C00000"/>
              </a:solidFill>
            </a:ln>
          </c:spPr>
          <c:marker>
            <c:symbol val="x"/>
            <c:size val="10"/>
            <c:spPr>
              <a:noFill/>
              <a:ln w="25400">
                <a:solidFill>
                  <a:srgbClr val="C00000"/>
                </a:solidFill>
              </a:ln>
            </c:spPr>
          </c:marker>
          <c:dPt>
            <c:idx val="0"/>
            <c:marker>
              <c:symbol val="none"/>
            </c:marker>
            <c:bubble3D val="0"/>
          </c:dPt>
          <c:dPt>
            <c:idx val="2"/>
            <c:marker>
              <c:symbol val="none"/>
            </c:marker>
            <c:bubble3D val="0"/>
          </c:dPt>
          <c:xVal>
            <c:numRef>
              <c:f>(Rang!$J$10,Rang!$G$11,Rang!$G$11)</c:f>
              <c:numCache>
                <c:formatCode>General</c:formatCode>
                <c:ptCount val="3"/>
                <c:pt idx="0">
                  <c:v>0</c:v>
                </c:pt>
                <c:pt idx="1">
                  <c:v>206</c:v>
                </c:pt>
                <c:pt idx="2">
                  <c:v>206</c:v>
                </c:pt>
              </c:numCache>
            </c:numRef>
          </c:xVal>
          <c:yVal>
            <c:numRef>
              <c:f>(Rang!$G$10,Rang!$G$10,Rang!$J$10)</c:f>
              <c:numCache>
                <c:formatCode>#,##0</c:formatCode>
                <c:ptCount val="3"/>
                <c:pt idx="0">
                  <c:v>10000</c:v>
                </c:pt>
                <c:pt idx="1">
                  <c:v>10000</c:v>
                </c:pt>
                <c:pt idx="2" formatCode="General">
                  <c:v>0</c:v>
                </c:pt>
              </c:numCache>
            </c:numRef>
          </c:yVal>
          <c:smooth val="0"/>
        </c:ser>
        <c:dLbls>
          <c:showLegendKey val="0"/>
          <c:showVal val="0"/>
          <c:showCatName val="0"/>
          <c:showSerName val="0"/>
          <c:showPercent val="0"/>
          <c:showBubbleSize val="0"/>
        </c:dLbls>
        <c:axId val="127535744"/>
        <c:axId val="127534208"/>
      </c:scatterChart>
      <c:valAx>
        <c:axId val="127789312"/>
        <c:scaling>
          <c:orientation val="minMax"/>
        </c:scaling>
        <c:delete val="0"/>
        <c:axPos val="b"/>
        <c:majorTickMark val="out"/>
        <c:minorTickMark val="none"/>
        <c:tickLblPos val="nextTo"/>
        <c:crossAx val="127533056"/>
        <c:crosses val="autoZero"/>
        <c:crossBetween val="midCat"/>
      </c:valAx>
      <c:valAx>
        <c:axId val="127533056"/>
        <c:scaling>
          <c:orientation val="minMax"/>
        </c:scaling>
        <c:delete val="0"/>
        <c:axPos val="l"/>
        <c:majorGridlines/>
        <c:numFmt formatCode="#,##0" sourceLinked="1"/>
        <c:majorTickMark val="out"/>
        <c:minorTickMark val="none"/>
        <c:tickLblPos val="nextTo"/>
        <c:crossAx val="127789312"/>
        <c:crosses val="autoZero"/>
        <c:crossBetween val="midCat"/>
      </c:valAx>
      <c:valAx>
        <c:axId val="127534208"/>
        <c:scaling>
          <c:orientation val="minMax"/>
        </c:scaling>
        <c:delete val="1"/>
        <c:axPos val="r"/>
        <c:numFmt formatCode="#,##0" sourceLinked="1"/>
        <c:majorTickMark val="out"/>
        <c:minorTickMark val="none"/>
        <c:tickLblPos val="nextTo"/>
        <c:crossAx val="127535744"/>
        <c:crosses val="max"/>
        <c:crossBetween val="midCat"/>
      </c:valAx>
      <c:valAx>
        <c:axId val="127535744"/>
        <c:scaling>
          <c:orientation val="minMax"/>
        </c:scaling>
        <c:delete val="1"/>
        <c:axPos val="b"/>
        <c:numFmt formatCode="General" sourceLinked="1"/>
        <c:majorTickMark val="out"/>
        <c:minorTickMark val="none"/>
        <c:tickLblPos val="nextTo"/>
        <c:crossAx val="127534208"/>
        <c:crosses val="autoZero"/>
        <c:crossBetween val="midCat"/>
      </c:valAx>
    </c:plotArea>
    <c:plotVisOnly val="1"/>
    <c:dispBlanksAs val="gap"/>
    <c:showDLblsOverMax val="0"/>
  </c:chart>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a:t>Benchmark LP/EW</a:t>
            </a:r>
          </a:p>
        </c:rich>
      </c:tx>
      <c:layout/>
      <c:overlay val="0"/>
    </c:title>
    <c:autoTitleDeleted val="0"/>
    <c:plotArea>
      <c:layout/>
      <c:stockChart>
        <c:ser>
          <c:idx val="0"/>
          <c:order val="0"/>
          <c:tx>
            <c:strRef>
              <c:f>'Benchmark Kommunengrößengruppe'!$J$8</c:f>
              <c:strCache>
                <c:ptCount val="1"/>
                <c:pt idx="0">
                  <c:v>Unteres Quartil</c:v>
                </c:pt>
              </c:strCache>
            </c:strRef>
          </c:tx>
          <c:spPr>
            <a:ln w="28575">
              <a:noFill/>
            </a:ln>
          </c:spPr>
          <c:marker>
            <c:symbol val="dash"/>
            <c:size val="20"/>
            <c:spPr>
              <a:solidFill>
                <a:srgbClr val="00B050"/>
              </a:solidFill>
              <a:ln>
                <a:solidFill>
                  <a:srgbClr val="00B050"/>
                </a:solidFill>
              </a:ln>
            </c:spPr>
          </c:marker>
          <c:cat>
            <c:strRef>
              <c:f>'Benchmark Kommunengrößengruppe'!$I$8</c:f>
              <c:strCache>
                <c:ptCount val="1"/>
                <c:pt idx="0">
                  <c:v>LP/EW</c:v>
                </c:pt>
              </c:strCache>
            </c:strRef>
          </c:cat>
          <c:val>
            <c:numRef>
              <c:f>'Benchmark Kommunengrößengruppe'!$J$9</c:f>
              <c:numCache>
                <c:formatCode>0.00</c:formatCode>
                <c:ptCount val="1"/>
                <c:pt idx="0">
                  <c:v>0.15165763545453786</c:v>
                </c:pt>
              </c:numCache>
            </c:numRef>
          </c:val>
          <c:smooth val="0"/>
        </c:ser>
        <c:ser>
          <c:idx val="1"/>
          <c:order val="1"/>
          <c:tx>
            <c:strRef>
              <c:f>'Benchmark Kommunengrößengruppe'!$K$8</c:f>
              <c:strCache>
                <c:ptCount val="1"/>
                <c:pt idx="0">
                  <c:v>Maximum</c:v>
                </c:pt>
              </c:strCache>
            </c:strRef>
          </c:tx>
          <c:spPr>
            <a:ln w="28575">
              <a:noFill/>
            </a:ln>
          </c:spPr>
          <c:marker>
            <c:symbol val="diamond"/>
            <c:size val="8"/>
            <c:spPr>
              <a:solidFill>
                <a:srgbClr val="C00000"/>
              </a:solidFill>
            </c:spPr>
          </c:marker>
          <c:cat>
            <c:strRef>
              <c:f>'Benchmark Kommunengrößengruppe'!$I$8</c:f>
              <c:strCache>
                <c:ptCount val="1"/>
                <c:pt idx="0">
                  <c:v>LP/EW</c:v>
                </c:pt>
              </c:strCache>
            </c:strRef>
          </c:cat>
          <c:val>
            <c:numRef>
              <c:f>'Benchmark Kommunengrößengruppe'!$K$9</c:f>
              <c:numCache>
                <c:formatCode>0.00</c:formatCode>
                <c:ptCount val="1"/>
                <c:pt idx="0">
                  <c:v>0.25912230137582248</c:v>
                </c:pt>
              </c:numCache>
            </c:numRef>
          </c:val>
          <c:smooth val="0"/>
        </c:ser>
        <c:ser>
          <c:idx val="2"/>
          <c:order val="2"/>
          <c:tx>
            <c:strRef>
              <c:f>'Benchmark Kommunengrößengruppe'!$L$8</c:f>
              <c:strCache>
                <c:ptCount val="1"/>
                <c:pt idx="0">
                  <c:v>Minimum</c:v>
                </c:pt>
              </c:strCache>
            </c:strRef>
          </c:tx>
          <c:spPr>
            <a:ln w="28575">
              <a:noFill/>
            </a:ln>
          </c:spPr>
          <c:marker>
            <c:symbol val="diamond"/>
            <c:size val="8"/>
            <c:spPr>
              <a:solidFill>
                <a:srgbClr val="C00000"/>
              </a:solidFill>
              <a:ln>
                <a:solidFill>
                  <a:srgbClr val="C00000"/>
                </a:solidFill>
              </a:ln>
            </c:spPr>
          </c:marker>
          <c:cat>
            <c:strRef>
              <c:f>'Benchmark Kommunengrößengruppe'!$I$8</c:f>
              <c:strCache>
                <c:ptCount val="1"/>
                <c:pt idx="0">
                  <c:v>LP/EW</c:v>
                </c:pt>
              </c:strCache>
            </c:strRef>
          </c:cat>
          <c:val>
            <c:numRef>
              <c:f>'Benchmark Kommunengrößengruppe'!$L$9</c:f>
              <c:numCache>
                <c:formatCode>0.00</c:formatCode>
                <c:ptCount val="1"/>
                <c:pt idx="0">
                  <c:v>0.12398503786150898</c:v>
                </c:pt>
              </c:numCache>
            </c:numRef>
          </c:val>
          <c:smooth val="0"/>
        </c:ser>
        <c:ser>
          <c:idx val="3"/>
          <c:order val="3"/>
          <c:tx>
            <c:strRef>
              <c:f>'Benchmark Kommunengrößengruppe'!$M$8</c:f>
              <c:strCache>
                <c:ptCount val="1"/>
                <c:pt idx="0">
                  <c:v>Oberes Quartil</c:v>
                </c:pt>
              </c:strCache>
            </c:strRef>
          </c:tx>
          <c:spPr>
            <a:ln w="28575">
              <a:noFill/>
            </a:ln>
          </c:spPr>
          <c:marker>
            <c:symbol val="dash"/>
            <c:size val="20"/>
            <c:spPr>
              <a:solidFill>
                <a:srgbClr val="00B050"/>
              </a:solidFill>
              <a:ln>
                <a:solidFill>
                  <a:srgbClr val="00B050"/>
                </a:solidFill>
              </a:ln>
            </c:spPr>
          </c:marker>
          <c:cat>
            <c:strRef>
              <c:f>'Benchmark Kommunengrößengruppe'!$I$8</c:f>
              <c:strCache>
                <c:ptCount val="1"/>
                <c:pt idx="0">
                  <c:v>LP/EW</c:v>
                </c:pt>
              </c:strCache>
            </c:strRef>
          </c:cat>
          <c:val>
            <c:numRef>
              <c:f>'Benchmark Kommunengrößengruppe'!$M$9</c:f>
              <c:numCache>
                <c:formatCode>0.00</c:formatCode>
                <c:ptCount val="1"/>
                <c:pt idx="0">
                  <c:v>0.18617057523482106</c:v>
                </c:pt>
              </c:numCache>
            </c:numRef>
          </c:val>
          <c:smooth val="0"/>
        </c:ser>
        <c:dLbls>
          <c:showLegendKey val="0"/>
          <c:showVal val="0"/>
          <c:showCatName val="0"/>
          <c:showSerName val="0"/>
          <c:showPercent val="0"/>
          <c:showBubbleSize val="0"/>
        </c:dLbls>
        <c:hiLowLines/>
        <c:upDownBars>
          <c:gapWidth val="150"/>
          <c:upBars>
            <c:spPr>
              <a:solidFill>
                <a:schemeClr val="bg1">
                  <a:lumMod val="85000"/>
                </a:schemeClr>
              </a:solidFill>
            </c:spPr>
          </c:upBars>
          <c:downBars/>
        </c:upDownBars>
        <c:axId val="121007104"/>
        <c:axId val="121029760"/>
      </c:stockChart>
      <c:stockChart>
        <c:ser>
          <c:idx val="4"/>
          <c:order val="4"/>
          <c:tx>
            <c:strRef>
              <c:f>'Benchmark Kommunengrößengruppe'!$J$10</c:f>
              <c:strCache>
                <c:ptCount val="1"/>
                <c:pt idx="0">
                  <c:v>Median</c:v>
                </c:pt>
              </c:strCache>
            </c:strRef>
          </c:tx>
          <c:spPr>
            <a:ln w="28575">
              <a:noFill/>
            </a:ln>
          </c:spPr>
          <c:marker>
            <c:symbol val="x"/>
            <c:size val="8"/>
            <c:spPr>
              <a:noFill/>
              <a:ln w="25400">
                <a:solidFill>
                  <a:srgbClr val="0081C1"/>
                </a:solidFill>
              </a:ln>
            </c:spPr>
          </c:marker>
          <c:val>
            <c:numRef>
              <c:f>'Benchmark Kommunengrößengruppe'!$J$11</c:f>
              <c:numCache>
                <c:formatCode>0.00</c:formatCode>
                <c:ptCount val="1"/>
                <c:pt idx="0">
                  <c:v>0.1785645194631128</c:v>
                </c:pt>
              </c:numCache>
            </c:numRef>
          </c:val>
          <c:smooth val="0"/>
        </c:ser>
        <c:ser>
          <c:idx val="5"/>
          <c:order val="5"/>
          <c:tx>
            <c:strRef>
              <c:f>'Benchmark Kommunengrößengruppe'!$M$10</c:f>
              <c:strCache>
                <c:ptCount val="1"/>
                <c:pt idx="0">
                  <c:v>Ihr Wert</c:v>
                </c:pt>
              </c:strCache>
            </c:strRef>
          </c:tx>
          <c:spPr>
            <a:ln w="28575">
              <a:noFill/>
            </a:ln>
          </c:spPr>
          <c:marker>
            <c:symbol val="circle"/>
            <c:size val="7"/>
            <c:spPr>
              <a:solidFill>
                <a:srgbClr val="FF0000"/>
              </a:solidFill>
              <a:ln>
                <a:solidFill>
                  <a:srgbClr val="FF0000"/>
                </a:solidFill>
              </a:ln>
            </c:spPr>
          </c:marker>
          <c:val>
            <c:numRef>
              <c:f>'Benchmark Kommunengrößengruppe'!$M$11</c:f>
              <c:numCache>
                <c:formatCode>0.00</c:formatCode>
                <c:ptCount val="1"/>
                <c:pt idx="0">
                  <c:v>0.4</c:v>
                </c:pt>
              </c:numCache>
            </c:numRef>
          </c:val>
          <c:smooth val="0"/>
        </c:ser>
        <c:dLbls>
          <c:showLegendKey val="0"/>
          <c:showVal val="0"/>
          <c:showCatName val="0"/>
          <c:showSerName val="0"/>
          <c:showPercent val="0"/>
          <c:showBubbleSize val="0"/>
        </c:dLbls>
        <c:axId val="121037184"/>
        <c:axId val="121031296"/>
      </c:stockChart>
      <c:catAx>
        <c:axId val="121007104"/>
        <c:scaling>
          <c:orientation val="minMax"/>
        </c:scaling>
        <c:delete val="1"/>
        <c:axPos val="b"/>
        <c:numFmt formatCode="0.0" sourceLinked="1"/>
        <c:majorTickMark val="none"/>
        <c:minorTickMark val="none"/>
        <c:tickLblPos val="nextTo"/>
        <c:crossAx val="121029760"/>
        <c:crosses val="autoZero"/>
        <c:auto val="1"/>
        <c:lblAlgn val="ctr"/>
        <c:lblOffset val="100"/>
        <c:noMultiLvlLbl val="0"/>
      </c:catAx>
      <c:valAx>
        <c:axId val="121029760"/>
        <c:scaling>
          <c:orientation val="minMax"/>
        </c:scaling>
        <c:delete val="0"/>
        <c:axPos val="l"/>
        <c:majorGridlines/>
        <c:numFmt formatCode="0.00" sourceLinked="1"/>
        <c:majorTickMark val="none"/>
        <c:minorTickMark val="none"/>
        <c:tickLblPos val="nextTo"/>
        <c:crossAx val="121007104"/>
        <c:crosses val="autoZero"/>
        <c:crossBetween val="between"/>
      </c:valAx>
      <c:valAx>
        <c:axId val="121031296"/>
        <c:scaling>
          <c:orientation val="minMax"/>
          <c:max val="0.4"/>
          <c:min val="0"/>
        </c:scaling>
        <c:delete val="1"/>
        <c:axPos val="r"/>
        <c:numFmt formatCode="0.00" sourceLinked="1"/>
        <c:majorTickMark val="out"/>
        <c:minorTickMark val="none"/>
        <c:tickLblPos val="nextTo"/>
        <c:crossAx val="121037184"/>
        <c:crosses val="max"/>
        <c:crossBetween val="between"/>
      </c:valAx>
      <c:catAx>
        <c:axId val="121037184"/>
        <c:scaling>
          <c:orientation val="minMax"/>
        </c:scaling>
        <c:delete val="1"/>
        <c:axPos val="b"/>
        <c:majorTickMark val="out"/>
        <c:minorTickMark val="none"/>
        <c:tickLblPos val="nextTo"/>
        <c:crossAx val="121031296"/>
        <c:crosses val="autoZero"/>
        <c:auto val="1"/>
        <c:lblAlgn val="ctr"/>
        <c:lblOffset val="100"/>
        <c:noMultiLvlLbl val="0"/>
      </c:catAx>
    </c:plotArea>
    <c:legend>
      <c:legendPos val="r"/>
      <c:layout/>
      <c:overlay val="0"/>
    </c:legend>
    <c:plotVisOnly val="1"/>
    <c:dispBlanksAs val="gap"/>
    <c:showDLblsOverMax val="0"/>
  </c:chart>
  <c:printSettings>
    <c:headerFooter/>
    <c:pageMargins b="0.78740157499999996" l="0.7" r="0.7" t="0.78740157499999996"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a:t>Rang</a:t>
            </a:r>
            <a:r>
              <a:rPr lang="de-DE" sz="1600" baseline="0"/>
              <a:t> zu allen Kommunen - LP/km</a:t>
            </a:r>
            <a:r>
              <a:rPr lang="de-DE" sz="1600" baseline="-25000"/>
              <a:t>SB</a:t>
            </a:r>
          </a:p>
        </c:rich>
      </c:tx>
      <c:layout/>
      <c:overlay val="0"/>
    </c:title>
    <c:autoTitleDeleted val="0"/>
    <c:plotArea>
      <c:layout/>
      <c:scatterChart>
        <c:scatterStyle val="smoothMarker"/>
        <c:varyColors val="0"/>
        <c:ser>
          <c:idx val="0"/>
          <c:order val="0"/>
          <c:tx>
            <c:v>Kommunenrangfolge</c:v>
          </c:tx>
          <c:spPr>
            <a:ln>
              <a:solidFill>
                <a:srgbClr val="0081C1"/>
              </a:solidFill>
            </a:ln>
          </c:spPr>
          <c:marker>
            <c:symbol val="none"/>
          </c:marker>
          <c:yVal>
            <c:numRef>
              <c:f>Sortieren!$O$3:$O$212</c:f>
              <c:numCache>
                <c:formatCode>#,##0.0</c:formatCode>
                <c:ptCount val="210"/>
                <c:pt idx="0">
                  <c:v>0.3056379821958457</c:v>
                </c:pt>
                <c:pt idx="1">
                  <c:v>3.0857142857142859</c:v>
                </c:pt>
                <c:pt idx="2">
                  <c:v>5.5</c:v>
                </c:pt>
                <c:pt idx="3">
                  <c:v>10.117647058823529</c:v>
                </c:pt>
                <c:pt idx="4">
                  <c:v>10.4</c:v>
                </c:pt>
                <c:pt idx="5">
                  <c:v>13</c:v>
                </c:pt>
                <c:pt idx="6">
                  <c:v>13.206349206349206</c:v>
                </c:pt>
                <c:pt idx="7">
                  <c:v>13.428571428571429</c:v>
                </c:pt>
                <c:pt idx="8">
                  <c:v>13.75</c:v>
                </c:pt>
                <c:pt idx="9">
                  <c:v>13.777777777777779</c:v>
                </c:pt>
                <c:pt idx="10">
                  <c:v>14</c:v>
                </c:pt>
                <c:pt idx="11">
                  <c:v>14</c:v>
                </c:pt>
                <c:pt idx="12">
                  <c:v>14</c:v>
                </c:pt>
                <c:pt idx="13">
                  <c:v>14</c:v>
                </c:pt>
                <c:pt idx="14">
                  <c:v>14.014285714285714</c:v>
                </c:pt>
                <c:pt idx="15">
                  <c:v>14.083333333333334</c:v>
                </c:pt>
                <c:pt idx="16">
                  <c:v>14.333333333333334</c:v>
                </c:pt>
                <c:pt idx="17">
                  <c:v>14.5</c:v>
                </c:pt>
                <c:pt idx="18">
                  <c:v>14.583333333333334</c:v>
                </c:pt>
                <c:pt idx="19">
                  <c:v>14.84</c:v>
                </c:pt>
                <c:pt idx="20">
                  <c:v>15</c:v>
                </c:pt>
                <c:pt idx="21">
                  <c:v>15</c:v>
                </c:pt>
                <c:pt idx="22">
                  <c:v>15.25</c:v>
                </c:pt>
                <c:pt idx="23">
                  <c:v>15.333333333333334</c:v>
                </c:pt>
                <c:pt idx="24">
                  <c:v>15.5</c:v>
                </c:pt>
                <c:pt idx="25">
                  <c:v>15.620689655172415</c:v>
                </c:pt>
                <c:pt idx="26">
                  <c:v>16</c:v>
                </c:pt>
                <c:pt idx="27">
                  <c:v>16</c:v>
                </c:pt>
                <c:pt idx="28">
                  <c:v>16</c:v>
                </c:pt>
                <c:pt idx="29">
                  <c:v>16</c:v>
                </c:pt>
                <c:pt idx="30">
                  <c:v>16.75</c:v>
                </c:pt>
                <c:pt idx="31">
                  <c:v>16.848631891090445</c:v>
                </c:pt>
                <c:pt idx="32">
                  <c:v>16.883333333333333</c:v>
                </c:pt>
                <c:pt idx="33">
                  <c:v>17</c:v>
                </c:pt>
                <c:pt idx="34">
                  <c:v>17.2</c:v>
                </c:pt>
                <c:pt idx="35">
                  <c:v>17.8</c:v>
                </c:pt>
                <c:pt idx="36">
                  <c:v>18</c:v>
                </c:pt>
                <c:pt idx="37">
                  <c:v>18</c:v>
                </c:pt>
                <c:pt idx="38">
                  <c:v>18.333333333333332</c:v>
                </c:pt>
                <c:pt idx="39">
                  <c:v>18.649999999999999</c:v>
                </c:pt>
                <c:pt idx="40">
                  <c:v>18.666666666666668</c:v>
                </c:pt>
                <c:pt idx="41">
                  <c:v>18.75</c:v>
                </c:pt>
                <c:pt idx="42">
                  <c:v>18.760000000000002</c:v>
                </c:pt>
                <c:pt idx="43">
                  <c:v>19</c:v>
                </c:pt>
                <c:pt idx="44">
                  <c:v>19</c:v>
                </c:pt>
                <c:pt idx="45">
                  <c:v>19</c:v>
                </c:pt>
                <c:pt idx="46">
                  <c:v>19.142857142857142</c:v>
                </c:pt>
                <c:pt idx="47">
                  <c:v>19.25</c:v>
                </c:pt>
                <c:pt idx="48">
                  <c:v>19.444444444444443</c:v>
                </c:pt>
                <c:pt idx="49">
                  <c:v>19.5</c:v>
                </c:pt>
                <c:pt idx="50">
                  <c:v>19.666666666666668</c:v>
                </c:pt>
                <c:pt idx="51">
                  <c:v>19.666666666666668</c:v>
                </c:pt>
                <c:pt idx="52">
                  <c:v>19.666666666666668</c:v>
                </c:pt>
                <c:pt idx="53">
                  <c:v>20</c:v>
                </c:pt>
                <c:pt idx="54">
                  <c:v>20</c:v>
                </c:pt>
                <c:pt idx="55">
                  <c:v>20</c:v>
                </c:pt>
                <c:pt idx="56">
                  <c:v>20.208333333333332</c:v>
                </c:pt>
                <c:pt idx="57">
                  <c:v>20.3</c:v>
                </c:pt>
                <c:pt idx="58">
                  <c:v>20.555555555555557</c:v>
                </c:pt>
                <c:pt idx="59">
                  <c:v>20.61904761904762</c:v>
                </c:pt>
                <c:pt idx="60">
                  <c:v>20.833333333333332</c:v>
                </c:pt>
                <c:pt idx="61">
                  <c:v>21</c:v>
                </c:pt>
                <c:pt idx="62">
                  <c:v>21</c:v>
                </c:pt>
                <c:pt idx="63">
                  <c:v>21</c:v>
                </c:pt>
                <c:pt idx="64">
                  <c:v>21.5</c:v>
                </c:pt>
                <c:pt idx="65">
                  <c:v>21.571428571428573</c:v>
                </c:pt>
                <c:pt idx="66">
                  <c:v>21.660377358490567</c:v>
                </c:pt>
                <c:pt idx="67">
                  <c:v>21.907692307692308</c:v>
                </c:pt>
                <c:pt idx="68">
                  <c:v>22</c:v>
                </c:pt>
                <c:pt idx="69">
                  <c:v>22.222222222222221</c:v>
                </c:pt>
                <c:pt idx="70">
                  <c:v>22.222222222222221</c:v>
                </c:pt>
                <c:pt idx="71">
                  <c:v>22.3125</c:v>
                </c:pt>
                <c:pt idx="72">
                  <c:v>22.330769230769231</c:v>
                </c:pt>
                <c:pt idx="73">
                  <c:v>22.38095238095238</c:v>
                </c:pt>
                <c:pt idx="74">
                  <c:v>22.428571428571427</c:v>
                </c:pt>
                <c:pt idx="75">
                  <c:v>22.470588235294116</c:v>
                </c:pt>
                <c:pt idx="76">
                  <c:v>22.5</c:v>
                </c:pt>
                <c:pt idx="77">
                  <c:v>22.666666666666668</c:v>
                </c:pt>
                <c:pt idx="78">
                  <c:v>22.8</c:v>
                </c:pt>
                <c:pt idx="79">
                  <c:v>23</c:v>
                </c:pt>
                <c:pt idx="80">
                  <c:v>23</c:v>
                </c:pt>
                <c:pt idx="81">
                  <c:v>23</c:v>
                </c:pt>
                <c:pt idx="82">
                  <c:v>23</c:v>
                </c:pt>
                <c:pt idx="83">
                  <c:v>23.125</c:v>
                </c:pt>
                <c:pt idx="84">
                  <c:v>23.136363636363637</c:v>
                </c:pt>
                <c:pt idx="85">
                  <c:v>23.288888888888888</c:v>
                </c:pt>
                <c:pt idx="86">
                  <c:v>23.5</c:v>
                </c:pt>
                <c:pt idx="87">
                  <c:v>23.5</c:v>
                </c:pt>
                <c:pt idx="88">
                  <c:v>23.666666666666668</c:v>
                </c:pt>
                <c:pt idx="89">
                  <c:v>23.72</c:v>
                </c:pt>
                <c:pt idx="90">
                  <c:v>23.75</c:v>
                </c:pt>
                <c:pt idx="91">
                  <c:v>24</c:v>
                </c:pt>
                <c:pt idx="92">
                  <c:v>24.25</c:v>
                </c:pt>
                <c:pt idx="93">
                  <c:v>24.333333333333332</c:v>
                </c:pt>
                <c:pt idx="94">
                  <c:v>24.4</c:v>
                </c:pt>
                <c:pt idx="95">
                  <c:v>24.5</c:v>
                </c:pt>
                <c:pt idx="96">
                  <c:v>24.666666666666668</c:v>
                </c:pt>
                <c:pt idx="97">
                  <c:v>25</c:v>
                </c:pt>
                <c:pt idx="98">
                  <c:v>25</c:v>
                </c:pt>
                <c:pt idx="99">
                  <c:v>25</c:v>
                </c:pt>
                <c:pt idx="100">
                  <c:v>25</c:v>
                </c:pt>
                <c:pt idx="101">
                  <c:v>25</c:v>
                </c:pt>
                <c:pt idx="102">
                  <c:v>25</c:v>
                </c:pt>
                <c:pt idx="103">
                  <c:v>25.1</c:v>
                </c:pt>
                <c:pt idx="104">
                  <c:v>25.1</c:v>
                </c:pt>
                <c:pt idx="105">
                  <c:v>25.2</c:v>
                </c:pt>
                <c:pt idx="106">
                  <c:v>25.301204819277107</c:v>
                </c:pt>
                <c:pt idx="107">
                  <c:v>25.428571428571427</c:v>
                </c:pt>
                <c:pt idx="108">
                  <c:v>25.461904761904762</c:v>
                </c:pt>
                <c:pt idx="109">
                  <c:v>25.5</c:v>
                </c:pt>
                <c:pt idx="110">
                  <c:v>25.52183908045977</c:v>
                </c:pt>
                <c:pt idx="111">
                  <c:v>25.6</c:v>
                </c:pt>
                <c:pt idx="112">
                  <c:v>25.666666666666668</c:v>
                </c:pt>
                <c:pt idx="113">
                  <c:v>25.74712643678161</c:v>
                </c:pt>
                <c:pt idx="114">
                  <c:v>25.75</c:v>
                </c:pt>
                <c:pt idx="115">
                  <c:v>25.8</c:v>
                </c:pt>
                <c:pt idx="116">
                  <c:v>25.918367346938776</c:v>
                </c:pt>
                <c:pt idx="117">
                  <c:v>25.981981981981981</c:v>
                </c:pt>
                <c:pt idx="118">
                  <c:v>26</c:v>
                </c:pt>
                <c:pt idx="119">
                  <c:v>26</c:v>
                </c:pt>
                <c:pt idx="120">
                  <c:v>26</c:v>
                </c:pt>
                <c:pt idx="121">
                  <c:v>26.25</c:v>
                </c:pt>
                <c:pt idx="122">
                  <c:v>26.333333333333332</c:v>
                </c:pt>
                <c:pt idx="123">
                  <c:v>26.555555555555557</c:v>
                </c:pt>
                <c:pt idx="124">
                  <c:v>26.6</c:v>
                </c:pt>
                <c:pt idx="125">
                  <c:v>26.75</c:v>
                </c:pt>
                <c:pt idx="126">
                  <c:v>26.875</c:v>
                </c:pt>
                <c:pt idx="127">
                  <c:v>26.875</c:v>
                </c:pt>
                <c:pt idx="128">
                  <c:v>27</c:v>
                </c:pt>
                <c:pt idx="129">
                  <c:v>27.083333333333332</c:v>
                </c:pt>
                <c:pt idx="130">
                  <c:v>27.136363636363637</c:v>
                </c:pt>
                <c:pt idx="131">
                  <c:v>27.25</c:v>
                </c:pt>
                <c:pt idx="132">
                  <c:v>27.333333333333332</c:v>
                </c:pt>
                <c:pt idx="133">
                  <c:v>27.333333333333332</c:v>
                </c:pt>
                <c:pt idx="134">
                  <c:v>27.5</c:v>
                </c:pt>
                <c:pt idx="135">
                  <c:v>27.5</c:v>
                </c:pt>
                <c:pt idx="136">
                  <c:v>27.6</c:v>
                </c:pt>
                <c:pt idx="137">
                  <c:v>27.633333333333333</c:v>
                </c:pt>
                <c:pt idx="138">
                  <c:v>27.68</c:v>
                </c:pt>
                <c:pt idx="139">
                  <c:v>28</c:v>
                </c:pt>
                <c:pt idx="140">
                  <c:v>28</c:v>
                </c:pt>
                <c:pt idx="141">
                  <c:v>28</c:v>
                </c:pt>
                <c:pt idx="142">
                  <c:v>28</c:v>
                </c:pt>
                <c:pt idx="143">
                  <c:v>28.142857142857142</c:v>
                </c:pt>
                <c:pt idx="144">
                  <c:v>28.30952380952381</c:v>
                </c:pt>
                <c:pt idx="145">
                  <c:v>28.35</c:v>
                </c:pt>
                <c:pt idx="146">
                  <c:v>28.444444444444443</c:v>
                </c:pt>
                <c:pt idx="147">
                  <c:v>28.711111111111112</c:v>
                </c:pt>
                <c:pt idx="148">
                  <c:v>28.9375</c:v>
                </c:pt>
                <c:pt idx="149">
                  <c:v>28.94736842105263</c:v>
                </c:pt>
                <c:pt idx="150">
                  <c:v>29</c:v>
                </c:pt>
                <c:pt idx="151">
                  <c:v>29.121171770972037</c:v>
                </c:pt>
                <c:pt idx="152">
                  <c:v>29.2</c:v>
                </c:pt>
                <c:pt idx="153">
                  <c:v>29.225352112676056</c:v>
                </c:pt>
                <c:pt idx="154">
                  <c:v>29.333333333333332</c:v>
                </c:pt>
                <c:pt idx="155">
                  <c:v>29.666666666666668</c:v>
                </c:pt>
                <c:pt idx="156">
                  <c:v>29.767441860465116</c:v>
                </c:pt>
                <c:pt idx="157">
                  <c:v>29.833333333333332</c:v>
                </c:pt>
                <c:pt idx="158">
                  <c:v>30</c:v>
                </c:pt>
                <c:pt idx="159">
                  <c:v>30</c:v>
                </c:pt>
                <c:pt idx="160">
                  <c:v>30</c:v>
                </c:pt>
                <c:pt idx="161">
                  <c:v>30.17543859649123</c:v>
                </c:pt>
                <c:pt idx="162">
                  <c:v>30.25</c:v>
                </c:pt>
                <c:pt idx="163">
                  <c:v>30.38095238095238</c:v>
                </c:pt>
                <c:pt idx="164">
                  <c:v>30.555555555555557</c:v>
                </c:pt>
                <c:pt idx="165">
                  <c:v>30.666666666666668</c:v>
                </c:pt>
                <c:pt idx="166">
                  <c:v>30.90909090909091</c:v>
                </c:pt>
                <c:pt idx="167">
                  <c:v>31</c:v>
                </c:pt>
                <c:pt idx="168">
                  <c:v>31.25</c:v>
                </c:pt>
                <c:pt idx="169">
                  <c:v>31.428571428571427</c:v>
                </c:pt>
                <c:pt idx="170">
                  <c:v>31.5</c:v>
                </c:pt>
                <c:pt idx="171">
                  <c:v>31.875</c:v>
                </c:pt>
                <c:pt idx="172">
                  <c:v>32</c:v>
                </c:pt>
                <c:pt idx="173">
                  <c:v>32.073170731707314</c:v>
                </c:pt>
                <c:pt idx="174">
                  <c:v>32.1</c:v>
                </c:pt>
                <c:pt idx="175">
                  <c:v>32.285714285714285</c:v>
                </c:pt>
                <c:pt idx="176">
                  <c:v>32.4</c:v>
                </c:pt>
                <c:pt idx="177">
                  <c:v>32.5</c:v>
                </c:pt>
                <c:pt idx="178">
                  <c:v>32.931034482758619</c:v>
                </c:pt>
                <c:pt idx="179">
                  <c:v>33</c:v>
                </c:pt>
                <c:pt idx="180">
                  <c:v>33</c:v>
                </c:pt>
                <c:pt idx="181">
                  <c:v>33.200000000000003</c:v>
                </c:pt>
                <c:pt idx="182">
                  <c:v>33.274999999999999</c:v>
                </c:pt>
                <c:pt idx="183">
                  <c:v>33.299999999999997</c:v>
                </c:pt>
                <c:pt idx="184">
                  <c:v>33.388888888888886</c:v>
                </c:pt>
                <c:pt idx="185">
                  <c:v>33.823529411764703</c:v>
                </c:pt>
                <c:pt idx="186">
                  <c:v>34.4</c:v>
                </c:pt>
                <c:pt idx="187">
                  <c:v>34.5</c:v>
                </c:pt>
                <c:pt idx="188">
                  <c:v>34.615384615384613</c:v>
                </c:pt>
                <c:pt idx="189">
                  <c:v>35</c:v>
                </c:pt>
                <c:pt idx="190">
                  <c:v>35</c:v>
                </c:pt>
                <c:pt idx="191">
                  <c:v>35</c:v>
                </c:pt>
                <c:pt idx="192">
                  <c:v>35.143884892086334</c:v>
                </c:pt>
                <c:pt idx="193">
                  <c:v>35.166666666666664</c:v>
                </c:pt>
                <c:pt idx="194">
                  <c:v>35.764131193300763</c:v>
                </c:pt>
                <c:pt idx="195">
                  <c:v>35.799999999999997</c:v>
                </c:pt>
                <c:pt idx="196">
                  <c:v>36.125</c:v>
                </c:pt>
                <c:pt idx="197">
                  <c:v>36.666666666666664</c:v>
                </c:pt>
                <c:pt idx="198">
                  <c:v>36.666666666666664</c:v>
                </c:pt>
                <c:pt idx="199">
                  <c:v>38.6</c:v>
                </c:pt>
                <c:pt idx="200">
                  <c:v>38.736842105263158</c:v>
                </c:pt>
                <c:pt idx="201">
                  <c:v>41.428571428571431</c:v>
                </c:pt>
                <c:pt idx="202">
                  <c:v>44</c:v>
                </c:pt>
                <c:pt idx="203">
                  <c:v>44.952830188679243</c:v>
                </c:pt>
                <c:pt idx="204">
                  <c:v>46.421052631578945</c:v>
                </c:pt>
                <c:pt idx="205">
                  <c:v>49.327354260089685</c:v>
                </c:pt>
                <c:pt idx="206">
                  <c:v>50.5</c:v>
                </c:pt>
                <c:pt idx="207">
                  <c:v>54</c:v>
                </c:pt>
                <c:pt idx="208">
                  <c:v>54.777777777777779</c:v>
                </c:pt>
                <c:pt idx="209">
                  <c:v>56</c:v>
                </c:pt>
              </c:numCache>
            </c:numRef>
          </c:yVal>
          <c:smooth val="1"/>
        </c:ser>
        <c:dLbls>
          <c:showLegendKey val="0"/>
          <c:showVal val="0"/>
          <c:showCatName val="0"/>
          <c:showSerName val="0"/>
          <c:showPercent val="0"/>
          <c:showBubbleSize val="0"/>
        </c:dLbls>
        <c:axId val="127594496"/>
        <c:axId val="127596416"/>
      </c:scatterChart>
      <c:scatterChart>
        <c:scatterStyle val="lineMarker"/>
        <c:varyColors val="0"/>
        <c:ser>
          <c:idx val="1"/>
          <c:order val="1"/>
          <c:tx>
            <c:v>Ihr Rang</c:v>
          </c:tx>
          <c:spPr>
            <a:ln w="15875">
              <a:solidFill>
                <a:srgbClr val="C00000"/>
              </a:solidFill>
            </a:ln>
          </c:spPr>
          <c:marker>
            <c:symbol val="x"/>
            <c:size val="10"/>
            <c:spPr>
              <a:noFill/>
              <a:ln w="25400">
                <a:solidFill>
                  <a:srgbClr val="C00000"/>
                </a:solidFill>
              </a:ln>
            </c:spPr>
          </c:marker>
          <c:dPt>
            <c:idx val="0"/>
            <c:marker>
              <c:symbol val="none"/>
            </c:marker>
            <c:bubble3D val="0"/>
          </c:dPt>
          <c:dPt>
            <c:idx val="2"/>
            <c:marker>
              <c:symbol val="none"/>
            </c:marker>
            <c:bubble3D val="0"/>
          </c:dPt>
          <c:xVal>
            <c:numRef>
              <c:f>(Rang!$V$10,Rang!$S$11,Rang!$S$11)</c:f>
              <c:numCache>
                <c:formatCode>General</c:formatCode>
                <c:ptCount val="3"/>
                <c:pt idx="0">
                  <c:v>0</c:v>
                </c:pt>
                <c:pt idx="1">
                  <c:v>148</c:v>
                </c:pt>
                <c:pt idx="2">
                  <c:v>148</c:v>
                </c:pt>
              </c:numCache>
            </c:numRef>
          </c:xVal>
          <c:yVal>
            <c:numRef>
              <c:f>(Rang!$S$10,Rang!$S$10,Rang!$V$10)</c:f>
              <c:numCache>
                <c:formatCode>0.0</c:formatCode>
                <c:ptCount val="3"/>
                <c:pt idx="0">
                  <c:v>28.571428571428573</c:v>
                </c:pt>
                <c:pt idx="1">
                  <c:v>28.571428571428573</c:v>
                </c:pt>
                <c:pt idx="2" formatCode="General">
                  <c:v>0</c:v>
                </c:pt>
              </c:numCache>
            </c:numRef>
          </c:yVal>
          <c:smooth val="0"/>
        </c:ser>
        <c:dLbls>
          <c:showLegendKey val="0"/>
          <c:showVal val="0"/>
          <c:showCatName val="0"/>
          <c:showSerName val="0"/>
          <c:showPercent val="0"/>
          <c:showBubbleSize val="0"/>
        </c:dLbls>
        <c:axId val="127743104"/>
        <c:axId val="127597952"/>
      </c:scatterChart>
      <c:valAx>
        <c:axId val="127594496"/>
        <c:scaling>
          <c:orientation val="minMax"/>
        </c:scaling>
        <c:delete val="0"/>
        <c:axPos val="b"/>
        <c:majorTickMark val="out"/>
        <c:minorTickMark val="none"/>
        <c:tickLblPos val="nextTo"/>
        <c:crossAx val="127596416"/>
        <c:crosses val="autoZero"/>
        <c:crossBetween val="midCat"/>
      </c:valAx>
      <c:valAx>
        <c:axId val="127596416"/>
        <c:scaling>
          <c:orientation val="minMax"/>
        </c:scaling>
        <c:delete val="0"/>
        <c:axPos val="l"/>
        <c:majorGridlines/>
        <c:numFmt formatCode="#,##0.0" sourceLinked="1"/>
        <c:majorTickMark val="out"/>
        <c:minorTickMark val="none"/>
        <c:tickLblPos val="nextTo"/>
        <c:crossAx val="127594496"/>
        <c:crosses val="autoZero"/>
        <c:crossBetween val="midCat"/>
      </c:valAx>
      <c:valAx>
        <c:axId val="127597952"/>
        <c:scaling>
          <c:orientation val="minMax"/>
        </c:scaling>
        <c:delete val="1"/>
        <c:axPos val="r"/>
        <c:numFmt formatCode="0.0" sourceLinked="1"/>
        <c:majorTickMark val="out"/>
        <c:minorTickMark val="none"/>
        <c:tickLblPos val="nextTo"/>
        <c:crossAx val="127743104"/>
        <c:crosses val="max"/>
        <c:crossBetween val="midCat"/>
      </c:valAx>
      <c:valAx>
        <c:axId val="127743104"/>
        <c:scaling>
          <c:orientation val="minMax"/>
        </c:scaling>
        <c:delete val="1"/>
        <c:axPos val="b"/>
        <c:numFmt formatCode="General" sourceLinked="1"/>
        <c:majorTickMark val="out"/>
        <c:minorTickMark val="none"/>
        <c:tickLblPos val="nextTo"/>
        <c:crossAx val="127597952"/>
        <c:crosses val="autoZero"/>
        <c:crossBetween val="midCat"/>
      </c:valAx>
    </c:plotArea>
    <c:plotVisOnly val="1"/>
    <c:dispBlanksAs val="gap"/>
    <c:showDLblsOverMax val="0"/>
  </c:chart>
  <c:printSettings>
    <c:headerFooter/>
    <c:pageMargins b="0.78740157499999996" l="0.7" r="0.7" t="0.78740157499999996"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a:t>Rang</a:t>
            </a:r>
            <a:r>
              <a:rPr lang="de-DE" sz="1600" baseline="0"/>
              <a:t> zu allen Kommunen - LP/EW</a:t>
            </a:r>
            <a:endParaRPr lang="de-DE" sz="1600"/>
          </a:p>
        </c:rich>
      </c:tx>
      <c:layout/>
      <c:overlay val="0"/>
    </c:title>
    <c:autoTitleDeleted val="0"/>
    <c:plotArea>
      <c:layout/>
      <c:scatterChart>
        <c:scatterStyle val="smoothMarker"/>
        <c:varyColors val="0"/>
        <c:ser>
          <c:idx val="0"/>
          <c:order val="0"/>
          <c:tx>
            <c:v>Kommunenrangfolge</c:v>
          </c:tx>
          <c:spPr>
            <a:ln>
              <a:solidFill>
                <a:srgbClr val="0081C1"/>
              </a:solidFill>
            </a:ln>
          </c:spPr>
          <c:marker>
            <c:symbol val="none"/>
          </c:marker>
          <c:yVal>
            <c:numRef>
              <c:f>Sortieren!$P$3:$P$213</c:f>
              <c:numCache>
                <c:formatCode>#,##0.00</c:formatCode>
                <c:ptCount val="211"/>
                <c:pt idx="0">
                  <c:v>2.2044088176352707E-2</c:v>
                </c:pt>
                <c:pt idx="1">
                  <c:v>3.0625832223701729E-2</c:v>
                </c:pt>
                <c:pt idx="2">
                  <c:v>5.9850374064837904E-2</c:v>
                </c:pt>
                <c:pt idx="3">
                  <c:v>6.4066852367688026E-2</c:v>
                </c:pt>
                <c:pt idx="4">
                  <c:v>7.7999522938697621E-2</c:v>
                </c:pt>
                <c:pt idx="5">
                  <c:v>8.2417582417582416E-2</c:v>
                </c:pt>
                <c:pt idx="6">
                  <c:v>8.8532883642495785E-2</c:v>
                </c:pt>
                <c:pt idx="7">
                  <c:v>8.9743589743589744E-2</c:v>
                </c:pt>
                <c:pt idx="8">
                  <c:v>9.3625498007968128E-2</c:v>
                </c:pt>
                <c:pt idx="9">
                  <c:v>9.7363083164300201E-2</c:v>
                </c:pt>
                <c:pt idx="10">
                  <c:v>0.10486891385767791</c:v>
                </c:pt>
                <c:pt idx="11">
                  <c:v>0.10674541194845763</c:v>
                </c:pt>
                <c:pt idx="12">
                  <c:v>0.10820895522388059</c:v>
                </c:pt>
                <c:pt idx="13">
                  <c:v>0.11286914878632799</c:v>
                </c:pt>
                <c:pt idx="14">
                  <c:v>0.11409063274563906</c:v>
                </c:pt>
                <c:pt idx="15">
                  <c:v>0.11618257261410789</c:v>
                </c:pt>
                <c:pt idx="16">
                  <c:v>0.11618926018566002</c:v>
                </c:pt>
                <c:pt idx="17">
                  <c:v>0.1169811320754717</c:v>
                </c:pt>
                <c:pt idx="18">
                  <c:v>0.11784897025171624</c:v>
                </c:pt>
                <c:pt idx="19">
                  <c:v>0.1190146692499308</c:v>
                </c:pt>
                <c:pt idx="20">
                  <c:v>0.11938398879979636</c:v>
                </c:pt>
                <c:pt idx="21">
                  <c:v>0.12011141810993553</c:v>
                </c:pt>
                <c:pt idx="22">
                  <c:v>0.12152777777777778</c:v>
                </c:pt>
                <c:pt idx="23">
                  <c:v>0.12184115523465704</c:v>
                </c:pt>
                <c:pt idx="24">
                  <c:v>0.12365591397849462</c:v>
                </c:pt>
                <c:pt idx="25">
                  <c:v>0.12398503786150898</c:v>
                </c:pt>
                <c:pt idx="26">
                  <c:v>0.12512124151309409</c:v>
                </c:pt>
                <c:pt idx="27">
                  <c:v>0.12661498708010335</c:v>
                </c:pt>
                <c:pt idx="28">
                  <c:v>0.12882183270468162</c:v>
                </c:pt>
                <c:pt idx="29">
                  <c:v>0.12973760932944606</c:v>
                </c:pt>
                <c:pt idx="30">
                  <c:v>0.13361644828836294</c:v>
                </c:pt>
                <c:pt idx="31">
                  <c:v>0.13523827696417498</c:v>
                </c:pt>
                <c:pt idx="32">
                  <c:v>0.13555555555555557</c:v>
                </c:pt>
                <c:pt idx="33">
                  <c:v>0.13648293963254593</c:v>
                </c:pt>
                <c:pt idx="34">
                  <c:v>0.1377245508982036</c:v>
                </c:pt>
                <c:pt idx="35">
                  <c:v>0.13875598086124402</c:v>
                </c:pt>
                <c:pt idx="36">
                  <c:v>0.14013193082545908</c:v>
                </c:pt>
                <c:pt idx="37">
                  <c:v>0.14351320321469574</c:v>
                </c:pt>
                <c:pt idx="38">
                  <c:v>0.14431175361407919</c:v>
                </c:pt>
                <c:pt idx="39">
                  <c:v>0.14448924731182797</c:v>
                </c:pt>
                <c:pt idx="40">
                  <c:v>0.14467295058554699</c:v>
                </c:pt>
                <c:pt idx="41">
                  <c:v>0.14494258671334895</c:v>
                </c:pt>
                <c:pt idx="42">
                  <c:v>0.14504962882642422</c:v>
                </c:pt>
                <c:pt idx="43">
                  <c:v>0.1465798045602606</c:v>
                </c:pt>
                <c:pt idx="44">
                  <c:v>0.14678899082568808</c:v>
                </c:pt>
                <c:pt idx="45">
                  <c:v>0.14698162729658792</c:v>
                </c:pt>
                <c:pt idx="46">
                  <c:v>0.14717348927875243</c:v>
                </c:pt>
                <c:pt idx="47">
                  <c:v>0.1480865224625624</c:v>
                </c:pt>
                <c:pt idx="48">
                  <c:v>0.14992025518341306</c:v>
                </c:pt>
                <c:pt idx="49">
                  <c:v>0.15032679738562091</c:v>
                </c:pt>
                <c:pt idx="50">
                  <c:v>0.15163271904300032</c:v>
                </c:pt>
                <c:pt idx="51">
                  <c:v>0.15181487785803008</c:v>
                </c:pt>
                <c:pt idx="52">
                  <c:v>0.1523545706371191</c:v>
                </c:pt>
                <c:pt idx="53">
                  <c:v>0.15305067218200621</c:v>
                </c:pt>
                <c:pt idx="54">
                  <c:v>0.15364583333333334</c:v>
                </c:pt>
                <c:pt idx="55">
                  <c:v>0.15410107705053852</c:v>
                </c:pt>
                <c:pt idx="56">
                  <c:v>0.15461847389558234</c:v>
                </c:pt>
                <c:pt idx="57">
                  <c:v>0.15634218289085547</c:v>
                </c:pt>
                <c:pt idx="58">
                  <c:v>0.15662650602409639</c:v>
                </c:pt>
                <c:pt idx="59">
                  <c:v>0.15767136450992952</c:v>
                </c:pt>
                <c:pt idx="60">
                  <c:v>0.15780866721177433</c:v>
                </c:pt>
                <c:pt idx="61">
                  <c:v>0.15828981723237598</c:v>
                </c:pt>
                <c:pt idx="62">
                  <c:v>0.15842906759283998</c:v>
                </c:pt>
                <c:pt idx="63">
                  <c:v>0.15866666666666668</c:v>
                </c:pt>
                <c:pt idx="64">
                  <c:v>0.15948563794255177</c:v>
                </c:pt>
                <c:pt idx="65">
                  <c:v>0.16212710765239949</c:v>
                </c:pt>
                <c:pt idx="66">
                  <c:v>0.16243654822335024</c:v>
                </c:pt>
                <c:pt idx="67">
                  <c:v>0.1630794701986755</c:v>
                </c:pt>
                <c:pt idx="68">
                  <c:v>0.1638655462184874</c:v>
                </c:pt>
                <c:pt idx="69">
                  <c:v>0.16398243045387995</c:v>
                </c:pt>
                <c:pt idx="70">
                  <c:v>0.16447368421052633</c:v>
                </c:pt>
                <c:pt idx="71">
                  <c:v>0.16644823066841416</c:v>
                </c:pt>
                <c:pt idx="72">
                  <c:v>0.16917293233082706</c:v>
                </c:pt>
                <c:pt idx="73">
                  <c:v>0.16949152542372881</c:v>
                </c:pt>
                <c:pt idx="74">
                  <c:v>0.17172739541160595</c:v>
                </c:pt>
                <c:pt idx="75">
                  <c:v>0.17220708446866484</c:v>
                </c:pt>
                <c:pt idx="76">
                  <c:v>0.17241379310344829</c:v>
                </c:pt>
                <c:pt idx="77">
                  <c:v>0.17266884927852552</c:v>
                </c:pt>
                <c:pt idx="78">
                  <c:v>0.17326732673267325</c:v>
                </c:pt>
                <c:pt idx="79">
                  <c:v>0.17373600271462505</c:v>
                </c:pt>
                <c:pt idx="80">
                  <c:v>0.17374517374517376</c:v>
                </c:pt>
                <c:pt idx="81">
                  <c:v>0.17446043165467626</c:v>
                </c:pt>
                <c:pt idx="82">
                  <c:v>0.17448343719252213</c:v>
                </c:pt>
                <c:pt idx="83">
                  <c:v>0.17511520737327188</c:v>
                </c:pt>
                <c:pt idx="84">
                  <c:v>0.1755689735253135</c:v>
                </c:pt>
                <c:pt idx="85">
                  <c:v>0.17695473251028807</c:v>
                </c:pt>
                <c:pt idx="86">
                  <c:v>0.17697623461992246</c:v>
                </c:pt>
                <c:pt idx="87">
                  <c:v>0.17709782104775151</c:v>
                </c:pt>
                <c:pt idx="88">
                  <c:v>0.17757009345794392</c:v>
                </c:pt>
                <c:pt idx="89">
                  <c:v>0.17763157894736842</c:v>
                </c:pt>
                <c:pt idx="90">
                  <c:v>0.17878426698450536</c:v>
                </c:pt>
                <c:pt idx="91">
                  <c:v>0.17964071856287425</c:v>
                </c:pt>
                <c:pt idx="92">
                  <c:v>0.17994858611825193</c:v>
                </c:pt>
                <c:pt idx="93">
                  <c:v>0.18015280430630318</c:v>
                </c:pt>
                <c:pt idx="94">
                  <c:v>0.18049905071874153</c:v>
                </c:pt>
                <c:pt idx="95">
                  <c:v>0.18074074074074073</c:v>
                </c:pt>
                <c:pt idx="96">
                  <c:v>0.1813664596273292</c:v>
                </c:pt>
                <c:pt idx="97">
                  <c:v>0.18181818181818182</c:v>
                </c:pt>
                <c:pt idx="98">
                  <c:v>0.18181818181818182</c:v>
                </c:pt>
                <c:pt idx="99">
                  <c:v>0.18292682926829268</c:v>
                </c:pt>
                <c:pt idx="100">
                  <c:v>0.18407960199004975</c:v>
                </c:pt>
                <c:pt idx="101">
                  <c:v>0.18487179487179486</c:v>
                </c:pt>
                <c:pt idx="102">
                  <c:v>0.18494544109487701</c:v>
                </c:pt>
                <c:pt idx="103">
                  <c:v>0.18512594962015194</c:v>
                </c:pt>
                <c:pt idx="104">
                  <c:v>0.18561803932352536</c:v>
                </c:pt>
                <c:pt idx="105">
                  <c:v>0.18564176939811458</c:v>
                </c:pt>
                <c:pt idx="106">
                  <c:v>0.18584070796460178</c:v>
                </c:pt>
                <c:pt idx="107">
                  <c:v>0.18604651162790697</c:v>
                </c:pt>
                <c:pt idx="108">
                  <c:v>0.18650168728908886</c:v>
                </c:pt>
                <c:pt idx="109">
                  <c:v>0.18723404255319148</c:v>
                </c:pt>
                <c:pt idx="110">
                  <c:v>0.187788906009245</c:v>
                </c:pt>
                <c:pt idx="111">
                  <c:v>0.18819776714513556</c:v>
                </c:pt>
                <c:pt idx="112">
                  <c:v>0.18849840255591055</c:v>
                </c:pt>
                <c:pt idx="113">
                  <c:v>0.1891891891891892</c:v>
                </c:pt>
                <c:pt idx="114">
                  <c:v>0.1892744479495268</c:v>
                </c:pt>
                <c:pt idx="115">
                  <c:v>0.19006691632389958</c:v>
                </c:pt>
                <c:pt idx="116">
                  <c:v>0.19018404907975461</c:v>
                </c:pt>
                <c:pt idx="117">
                  <c:v>0.19021090330282531</c:v>
                </c:pt>
                <c:pt idx="118">
                  <c:v>0.19047619047619047</c:v>
                </c:pt>
                <c:pt idx="119">
                  <c:v>0.1927437641723356</c:v>
                </c:pt>
                <c:pt idx="120">
                  <c:v>0.19289340101522842</c:v>
                </c:pt>
                <c:pt idx="121">
                  <c:v>0.19305019305019305</c:v>
                </c:pt>
                <c:pt idx="122">
                  <c:v>0.19470046082949308</c:v>
                </c:pt>
                <c:pt idx="123">
                  <c:v>0.19718309859154928</c:v>
                </c:pt>
                <c:pt idx="124">
                  <c:v>0.19753086419753085</c:v>
                </c:pt>
                <c:pt idx="125">
                  <c:v>0.19774569903104608</c:v>
                </c:pt>
                <c:pt idx="126">
                  <c:v>0.19886363636363635</c:v>
                </c:pt>
                <c:pt idx="127">
                  <c:v>0.19888475836431227</c:v>
                </c:pt>
                <c:pt idx="128">
                  <c:v>0.19896492236917768</c:v>
                </c:pt>
                <c:pt idx="129">
                  <c:v>0.19924098671726756</c:v>
                </c:pt>
                <c:pt idx="130">
                  <c:v>0.19926199261992619</c:v>
                </c:pt>
                <c:pt idx="131">
                  <c:v>0.20056585979251806</c:v>
                </c:pt>
                <c:pt idx="132">
                  <c:v>0.20058997050147492</c:v>
                </c:pt>
                <c:pt idx="133">
                  <c:v>0.20148291424887169</c:v>
                </c:pt>
                <c:pt idx="134">
                  <c:v>0.20396039603960395</c:v>
                </c:pt>
                <c:pt idx="135">
                  <c:v>0.20624631703005303</c:v>
                </c:pt>
                <c:pt idx="136">
                  <c:v>0.20636942675159237</c:v>
                </c:pt>
                <c:pt idx="137">
                  <c:v>0.20735444330949948</c:v>
                </c:pt>
                <c:pt idx="138">
                  <c:v>0.20851370851370851</c:v>
                </c:pt>
                <c:pt idx="139">
                  <c:v>0.20942845223195661</c:v>
                </c:pt>
                <c:pt idx="140">
                  <c:v>0.20989231611607959</c:v>
                </c:pt>
                <c:pt idx="141">
                  <c:v>0.21046734955185659</c:v>
                </c:pt>
                <c:pt idx="142">
                  <c:v>0.21088957055214724</c:v>
                </c:pt>
                <c:pt idx="143">
                  <c:v>0.21103117505995203</c:v>
                </c:pt>
                <c:pt idx="144">
                  <c:v>0.21176470588235294</c:v>
                </c:pt>
                <c:pt idx="145">
                  <c:v>0.2118727451623483</c:v>
                </c:pt>
                <c:pt idx="146">
                  <c:v>0.21256642700844014</c:v>
                </c:pt>
                <c:pt idx="147">
                  <c:v>0.21371610845295055</c:v>
                </c:pt>
                <c:pt idx="148">
                  <c:v>0.21372161895360317</c:v>
                </c:pt>
                <c:pt idx="149">
                  <c:v>0.21451612903225806</c:v>
                </c:pt>
                <c:pt idx="150">
                  <c:v>0.21558289396602226</c:v>
                </c:pt>
                <c:pt idx="151">
                  <c:v>0.21653543307086615</c:v>
                </c:pt>
                <c:pt idx="152">
                  <c:v>0.21921397379912663</c:v>
                </c:pt>
                <c:pt idx="153">
                  <c:v>0.21929824561403508</c:v>
                </c:pt>
                <c:pt idx="154">
                  <c:v>0.22018890200708383</c:v>
                </c:pt>
                <c:pt idx="155">
                  <c:v>0.22063436737539213</c:v>
                </c:pt>
                <c:pt idx="156">
                  <c:v>0.22318840579710145</c:v>
                </c:pt>
                <c:pt idx="157">
                  <c:v>0.22431386347642504</c:v>
                </c:pt>
                <c:pt idx="158">
                  <c:v>0.22608695652173913</c:v>
                </c:pt>
                <c:pt idx="159">
                  <c:v>0.22666666666666666</c:v>
                </c:pt>
                <c:pt idx="160">
                  <c:v>0.22677092916283348</c:v>
                </c:pt>
                <c:pt idx="161">
                  <c:v>0.22727272727272727</c:v>
                </c:pt>
                <c:pt idx="162">
                  <c:v>0.22837370242214533</c:v>
                </c:pt>
                <c:pt idx="163">
                  <c:v>0.22875816993464052</c:v>
                </c:pt>
                <c:pt idx="164">
                  <c:v>0.2289156626506024</c:v>
                </c:pt>
                <c:pt idx="165">
                  <c:v>0.22916666666666666</c:v>
                </c:pt>
                <c:pt idx="166">
                  <c:v>0.23057644110275688</c:v>
                </c:pt>
                <c:pt idx="167">
                  <c:v>0.23314606741573032</c:v>
                </c:pt>
                <c:pt idx="168">
                  <c:v>0.23357664233576642</c:v>
                </c:pt>
                <c:pt idx="169">
                  <c:v>0.23536165327210104</c:v>
                </c:pt>
                <c:pt idx="170">
                  <c:v>0.23606228026117529</c:v>
                </c:pt>
                <c:pt idx="171">
                  <c:v>0.23633782824698368</c:v>
                </c:pt>
                <c:pt idx="172">
                  <c:v>0.23786407766990292</c:v>
                </c:pt>
                <c:pt idx="173">
                  <c:v>0.23860589812332439</c:v>
                </c:pt>
                <c:pt idx="174">
                  <c:v>0.24066390041493776</c:v>
                </c:pt>
                <c:pt idx="175">
                  <c:v>0.2413793103448276</c:v>
                </c:pt>
                <c:pt idx="176">
                  <c:v>0.24308300395256918</c:v>
                </c:pt>
                <c:pt idx="177">
                  <c:v>0.24315068493150685</c:v>
                </c:pt>
                <c:pt idx="178">
                  <c:v>0.2445141065830721</c:v>
                </c:pt>
                <c:pt idx="179">
                  <c:v>0.24855491329479767</c:v>
                </c:pt>
                <c:pt idx="180">
                  <c:v>0.24914675767918087</c:v>
                </c:pt>
                <c:pt idx="181">
                  <c:v>0.24942311726452696</c:v>
                </c:pt>
                <c:pt idx="182">
                  <c:v>0.25912230137582248</c:v>
                </c:pt>
                <c:pt idx="183">
                  <c:v>0.26058865757358218</c:v>
                </c:pt>
                <c:pt idx="184">
                  <c:v>0.26076555023923442</c:v>
                </c:pt>
                <c:pt idx="185">
                  <c:v>0.26262626262626265</c:v>
                </c:pt>
                <c:pt idx="186">
                  <c:v>0.26351092372556534</c:v>
                </c:pt>
                <c:pt idx="187">
                  <c:v>0.26433072076225606</c:v>
                </c:pt>
                <c:pt idx="188">
                  <c:v>0.26682408500590321</c:v>
                </c:pt>
                <c:pt idx="189">
                  <c:v>0.26748971193415638</c:v>
                </c:pt>
                <c:pt idx="190">
                  <c:v>0.2679640718562874</c:v>
                </c:pt>
                <c:pt idx="191">
                  <c:v>0.26819407008086255</c:v>
                </c:pt>
                <c:pt idx="192">
                  <c:v>0.26929674099485418</c:v>
                </c:pt>
                <c:pt idx="193">
                  <c:v>0.26954177897574122</c:v>
                </c:pt>
                <c:pt idx="194">
                  <c:v>0.27062706270627063</c:v>
                </c:pt>
                <c:pt idx="195">
                  <c:v>0.27093596059113301</c:v>
                </c:pt>
                <c:pt idx="196">
                  <c:v>0.28000000000000003</c:v>
                </c:pt>
                <c:pt idx="197">
                  <c:v>0.29810298102981031</c:v>
                </c:pt>
                <c:pt idx="198">
                  <c:v>0.30115830115830117</c:v>
                </c:pt>
                <c:pt idx="199">
                  <c:v>0.30324909747292417</c:v>
                </c:pt>
                <c:pt idx="200">
                  <c:v>0.3094170403587444</c:v>
                </c:pt>
                <c:pt idx="201">
                  <c:v>0.31861198738170349</c:v>
                </c:pt>
                <c:pt idx="202">
                  <c:v>0.3188405797101449</c:v>
                </c:pt>
                <c:pt idx="203">
                  <c:v>0.31972789115646261</c:v>
                </c:pt>
                <c:pt idx="204">
                  <c:v>0.32386363636363635</c:v>
                </c:pt>
                <c:pt idx="205">
                  <c:v>0.33033033033033032</c:v>
                </c:pt>
                <c:pt idx="206">
                  <c:v>0.33333333333333331</c:v>
                </c:pt>
                <c:pt idx="207">
                  <c:v>0.35114503816793891</c:v>
                </c:pt>
                <c:pt idx="208">
                  <c:v>0.35154394299287411</c:v>
                </c:pt>
                <c:pt idx="209">
                  <c:v>0.36304700162074555</c:v>
                </c:pt>
                <c:pt idx="210">
                  <c:v>0.36989247311827955</c:v>
                </c:pt>
              </c:numCache>
            </c:numRef>
          </c:yVal>
          <c:smooth val="1"/>
        </c:ser>
        <c:dLbls>
          <c:showLegendKey val="0"/>
          <c:showVal val="0"/>
          <c:showCatName val="0"/>
          <c:showSerName val="0"/>
          <c:showPercent val="0"/>
          <c:showBubbleSize val="0"/>
        </c:dLbls>
        <c:axId val="128039936"/>
        <c:axId val="127599360"/>
      </c:scatterChart>
      <c:scatterChart>
        <c:scatterStyle val="lineMarker"/>
        <c:varyColors val="0"/>
        <c:ser>
          <c:idx val="1"/>
          <c:order val="1"/>
          <c:tx>
            <c:v>Ihr Rang</c:v>
          </c:tx>
          <c:spPr>
            <a:ln w="15875">
              <a:solidFill>
                <a:srgbClr val="C00000"/>
              </a:solidFill>
            </a:ln>
          </c:spPr>
          <c:marker>
            <c:symbol val="x"/>
            <c:size val="10"/>
            <c:spPr>
              <a:noFill/>
              <a:ln w="25400">
                <a:solidFill>
                  <a:srgbClr val="C00000"/>
                </a:solidFill>
              </a:ln>
            </c:spPr>
          </c:marker>
          <c:dPt>
            <c:idx val="0"/>
            <c:marker>
              <c:symbol val="none"/>
            </c:marker>
            <c:bubble3D val="0"/>
          </c:dPt>
          <c:dPt>
            <c:idx val="2"/>
            <c:marker>
              <c:symbol val="none"/>
            </c:marker>
            <c:bubble3D val="0"/>
          </c:dPt>
          <c:xVal>
            <c:numRef>
              <c:f>(Rang!$J$35,Rang!$G$36,Rang!$G$36)</c:f>
              <c:numCache>
                <c:formatCode>General</c:formatCode>
                <c:ptCount val="3"/>
                <c:pt idx="0">
                  <c:v>0</c:v>
                </c:pt>
                <c:pt idx="1">
                  <c:v>212</c:v>
                </c:pt>
                <c:pt idx="2">
                  <c:v>212</c:v>
                </c:pt>
              </c:numCache>
            </c:numRef>
          </c:xVal>
          <c:yVal>
            <c:numRef>
              <c:f>(Rang!$G$35,Rang!$G$35,Rang!$J$35)</c:f>
              <c:numCache>
                <c:formatCode>0.00</c:formatCode>
                <c:ptCount val="3"/>
                <c:pt idx="0">
                  <c:v>0.4</c:v>
                </c:pt>
                <c:pt idx="1">
                  <c:v>0.4</c:v>
                </c:pt>
                <c:pt idx="2" formatCode="General">
                  <c:v>0</c:v>
                </c:pt>
              </c:numCache>
            </c:numRef>
          </c:yVal>
          <c:smooth val="0"/>
        </c:ser>
        <c:dLbls>
          <c:showLegendKey val="0"/>
          <c:showVal val="0"/>
          <c:showCatName val="0"/>
          <c:showSerName val="0"/>
          <c:showPercent val="0"/>
          <c:showBubbleSize val="0"/>
        </c:dLbls>
        <c:axId val="127602048"/>
        <c:axId val="127600512"/>
      </c:scatterChart>
      <c:valAx>
        <c:axId val="128039936"/>
        <c:scaling>
          <c:orientation val="minMax"/>
        </c:scaling>
        <c:delete val="0"/>
        <c:axPos val="b"/>
        <c:majorTickMark val="out"/>
        <c:minorTickMark val="none"/>
        <c:tickLblPos val="nextTo"/>
        <c:crossAx val="127599360"/>
        <c:crosses val="autoZero"/>
        <c:crossBetween val="midCat"/>
      </c:valAx>
      <c:valAx>
        <c:axId val="127599360"/>
        <c:scaling>
          <c:orientation val="minMax"/>
        </c:scaling>
        <c:delete val="0"/>
        <c:axPos val="l"/>
        <c:majorGridlines/>
        <c:numFmt formatCode="#,##0.00" sourceLinked="1"/>
        <c:majorTickMark val="out"/>
        <c:minorTickMark val="none"/>
        <c:tickLblPos val="nextTo"/>
        <c:crossAx val="128039936"/>
        <c:crosses val="autoZero"/>
        <c:crossBetween val="midCat"/>
      </c:valAx>
      <c:valAx>
        <c:axId val="127600512"/>
        <c:scaling>
          <c:orientation val="minMax"/>
        </c:scaling>
        <c:delete val="1"/>
        <c:axPos val="r"/>
        <c:numFmt formatCode="0.00" sourceLinked="1"/>
        <c:majorTickMark val="out"/>
        <c:minorTickMark val="none"/>
        <c:tickLblPos val="nextTo"/>
        <c:crossAx val="127602048"/>
        <c:crosses val="max"/>
        <c:crossBetween val="midCat"/>
      </c:valAx>
      <c:valAx>
        <c:axId val="127602048"/>
        <c:scaling>
          <c:orientation val="minMax"/>
        </c:scaling>
        <c:delete val="1"/>
        <c:axPos val="b"/>
        <c:numFmt formatCode="General" sourceLinked="1"/>
        <c:majorTickMark val="out"/>
        <c:minorTickMark val="none"/>
        <c:tickLblPos val="nextTo"/>
        <c:crossAx val="127600512"/>
        <c:crosses val="autoZero"/>
        <c:crossBetween val="midCat"/>
      </c:valAx>
    </c:plotArea>
    <c:plotVisOnly val="1"/>
    <c:dispBlanksAs val="gap"/>
    <c:showDLblsOverMax val="0"/>
  </c:chart>
  <c:printSettings>
    <c:headerFooter/>
    <c:pageMargins b="0.78740157499999996" l="0.7" r="0.7" t="0.78740157499999996"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a:t>Rang</a:t>
            </a:r>
            <a:r>
              <a:rPr lang="de-DE" sz="1600" baseline="0"/>
              <a:t> zu allen Kommunen - P</a:t>
            </a:r>
            <a:r>
              <a:rPr lang="de-DE" sz="1600" baseline="-25000"/>
              <a:t>el</a:t>
            </a:r>
            <a:r>
              <a:rPr lang="de-DE" sz="1600" baseline="0"/>
              <a:t> </a:t>
            </a:r>
            <a:r>
              <a:rPr lang="de-DE" sz="1600" b="0" i="1" baseline="0"/>
              <a:t>[kW]</a:t>
            </a:r>
            <a:r>
              <a:rPr lang="de-DE" sz="1600" baseline="0"/>
              <a:t>/EW</a:t>
            </a:r>
            <a:endParaRPr lang="de-DE" sz="1600"/>
          </a:p>
        </c:rich>
      </c:tx>
      <c:layout/>
      <c:overlay val="0"/>
    </c:title>
    <c:autoTitleDeleted val="0"/>
    <c:plotArea>
      <c:layout/>
      <c:scatterChart>
        <c:scatterStyle val="smoothMarker"/>
        <c:varyColors val="0"/>
        <c:ser>
          <c:idx val="0"/>
          <c:order val="0"/>
          <c:tx>
            <c:v>Kommunenrangfolge</c:v>
          </c:tx>
          <c:spPr>
            <a:ln>
              <a:solidFill>
                <a:srgbClr val="0081C1"/>
              </a:solidFill>
            </a:ln>
          </c:spPr>
          <c:marker>
            <c:symbol val="none"/>
          </c:marker>
          <c:yVal>
            <c:numRef>
              <c:f>Sortieren!$Q$3:$Q$197</c:f>
              <c:numCache>
                <c:formatCode>#,##0.0</c:formatCode>
                <c:ptCount val="195"/>
                <c:pt idx="0">
                  <c:v>2.8189910979228485E-2</c:v>
                </c:pt>
                <c:pt idx="1">
                  <c:v>0.2857142857142857</c:v>
                </c:pt>
                <c:pt idx="2">
                  <c:v>0.33333333333333331</c:v>
                </c:pt>
                <c:pt idx="3">
                  <c:v>0.36842105263157893</c:v>
                </c:pt>
                <c:pt idx="4">
                  <c:v>0.5</c:v>
                </c:pt>
                <c:pt idx="5">
                  <c:v>0.6</c:v>
                </c:pt>
                <c:pt idx="6">
                  <c:v>0.82352941176470584</c:v>
                </c:pt>
                <c:pt idx="7">
                  <c:v>0.83333333333333337</c:v>
                </c:pt>
                <c:pt idx="8">
                  <c:v>0.8571428571428571</c:v>
                </c:pt>
                <c:pt idx="9">
                  <c:v>0.95</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1.1859999999999999</c:v>
                </c:pt>
                <c:pt idx="24">
                  <c:v>1.1904761904761905</c:v>
                </c:pt>
                <c:pt idx="25">
                  <c:v>1.2</c:v>
                </c:pt>
                <c:pt idx="26">
                  <c:v>1.2</c:v>
                </c:pt>
                <c:pt idx="27">
                  <c:v>1.2222222222222223</c:v>
                </c:pt>
                <c:pt idx="28">
                  <c:v>1.24</c:v>
                </c:pt>
                <c:pt idx="29">
                  <c:v>1.2409638554216869</c:v>
                </c:pt>
                <c:pt idx="30">
                  <c:v>1.25</c:v>
                </c:pt>
                <c:pt idx="31">
                  <c:v>1.25</c:v>
                </c:pt>
                <c:pt idx="32">
                  <c:v>1.25</c:v>
                </c:pt>
                <c:pt idx="33">
                  <c:v>1.2857142857142858</c:v>
                </c:pt>
                <c:pt idx="34">
                  <c:v>1.3333333333333333</c:v>
                </c:pt>
                <c:pt idx="35">
                  <c:v>1.3333333333333333</c:v>
                </c:pt>
                <c:pt idx="36">
                  <c:v>1.3333333333333333</c:v>
                </c:pt>
                <c:pt idx="37">
                  <c:v>1.3333333333333333</c:v>
                </c:pt>
                <c:pt idx="38">
                  <c:v>1.3548387096774193</c:v>
                </c:pt>
                <c:pt idx="39">
                  <c:v>1.375</c:v>
                </c:pt>
                <c:pt idx="40">
                  <c:v>1.375</c:v>
                </c:pt>
                <c:pt idx="41">
                  <c:v>1.4285714285714286</c:v>
                </c:pt>
                <c:pt idx="42">
                  <c:v>1.4285714285714286</c:v>
                </c:pt>
                <c:pt idx="43">
                  <c:v>1.5</c:v>
                </c:pt>
                <c:pt idx="44">
                  <c:v>1.5</c:v>
                </c:pt>
                <c:pt idx="45">
                  <c:v>1.5</c:v>
                </c:pt>
                <c:pt idx="46">
                  <c:v>1.5</c:v>
                </c:pt>
                <c:pt idx="47">
                  <c:v>1.5</c:v>
                </c:pt>
                <c:pt idx="48">
                  <c:v>1.5625</c:v>
                </c:pt>
                <c:pt idx="49">
                  <c:v>1.6666666666666667</c:v>
                </c:pt>
                <c:pt idx="50">
                  <c:v>1.6666666666666667</c:v>
                </c:pt>
                <c:pt idx="51">
                  <c:v>1.6666666666666667</c:v>
                </c:pt>
                <c:pt idx="52">
                  <c:v>1.6666666666666667</c:v>
                </c:pt>
                <c:pt idx="53">
                  <c:v>1.68</c:v>
                </c:pt>
                <c:pt idx="54">
                  <c:v>1.6833333333333333</c:v>
                </c:pt>
                <c:pt idx="55">
                  <c:v>1.7</c:v>
                </c:pt>
                <c:pt idx="56">
                  <c:v>1.7</c:v>
                </c:pt>
                <c:pt idx="57">
                  <c:v>1.7272727272727273</c:v>
                </c:pt>
                <c:pt idx="58">
                  <c:v>1.7428471737613398</c:v>
                </c:pt>
                <c:pt idx="59">
                  <c:v>1.75</c:v>
                </c:pt>
                <c:pt idx="60">
                  <c:v>1.75</c:v>
                </c:pt>
                <c:pt idx="61">
                  <c:v>1.75</c:v>
                </c:pt>
                <c:pt idx="62">
                  <c:v>1.75</c:v>
                </c:pt>
                <c:pt idx="63">
                  <c:v>1.75</c:v>
                </c:pt>
                <c:pt idx="64">
                  <c:v>1.75</c:v>
                </c:pt>
                <c:pt idx="65">
                  <c:v>1.7777777777777777</c:v>
                </c:pt>
                <c:pt idx="66">
                  <c:v>1.7857142857142858</c:v>
                </c:pt>
                <c:pt idx="67">
                  <c:v>1.8</c:v>
                </c:pt>
                <c:pt idx="68">
                  <c:v>1.8</c:v>
                </c:pt>
                <c:pt idx="69">
                  <c:v>1.8</c:v>
                </c:pt>
                <c:pt idx="70">
                  <c:v>1.8076923076923077</c:v>
                </c:pt>
                <c:pt idx="71">
                  <c:v>1.8571428571428572</c:v>
                </c:pt>
                <c:pt idx="72">
                  <c:v>1.8666666666666667</c:v>
                </c:pt>
                <c:pt idx="73">
                  <c:v>1.8888888888888888</c:v>
                </c:pt>
                <c:pt idx="74">
                  <c:v>1.9166666666666667</c:v>
                </c:pt>
                <c:pt idx="75">
                  <c:v>1.9433962264150944</c:v>
                </c:pt>
                <c:pt idx="76">
                  <c:v>1.96</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2.0574712643678161</c:v>
                </c:pt>
                <c:pt idx="101">
                  <c:v>2.0704225352112675</c:v>
                </c:pt>
                <c:pt idx="102">
                  <c:v>2.0877192982456139</c:v>
                </c:pt>
                <c:pt idx="103">
                  <c:v>2.1578947368421053</c:v>
                </c:pt>
                <c:pt idx="104">
                  <c:v>2.1593206631621511</c:v>
                </c:pt>
                <c:pt idx="105">
                  <c:v>2.1666666666666665</c:v>
                </c:pt>
                <c:pt idx="106">
                  <c:v>2.1749999999999998</c:v>
                </c:pt>
                <c:pt idx="107">
                  <c:v>2.2142857142857144</c:v>
                </c:pt>
                <c:pt idx="108">
                  <c:v>2.2298850574712645</c:v>
                </c:pt>
                <c:pt idx="109">
                  <c:v>2.2333333333333334</c:v>
                </c:pt>
                <c:pt idx="110">
                  <c:v>2.2432432432432434</c:v>
                </c:pt>
                <c:pt idx="111">
                  <c:v>2.25</c:v>
                </c:pt>
                <c:pt idx="112">
                  <c:v>2.2619047619047619</c:v>
                </c:pt>
                <c:pt idx="113">
                  <c:v>2.2988505747126435</c:v>
                </c:pt>
                <c:pt idx="114">
                  <c:v>2.3333333333333335</c:v>
                </c:pt>
                <c:pt idx="115">
                  <c:v>2.3333333333333335</c:v>
                </c:pt>
                <c:pt idx="116">
                  <c:v>2.3333333333333335</c:v>
                </c:pt>
                <c:pt idx="117">
                  <c:v>2.3333333333333335</c:v>
                </c:pt>
                <c:pt idx="118">
                  <c:v>2.3333333333333335</c:v>
                </c:pt>
                <c:pt idx="119">
                  <c:v>2.375</c:v>
                </c:pt>
                <c:pt idx="120">
                  <c:v>2.3846153846153846</c:v>
                </c:pt>
                <c:pt idx="121">
                  <c:v>2.4</c:v>
                </c:pt>
                <c:pt idx="122">
                  <c:v>2.4</c:v>
                </c:pt>
                <c:pt idx="123">
                  <c:v>2.4545454545454546</c:v>
                </c:pt>
                <c:pt idx="124">
                  <c:v>2.5</c:v>
                </c:pt>
                <c:pt idx="125">
                  <c:v>2.5</c:v>
                </c:pt>
                <c:pt idx="126">
                  <c:v>2.5</c:v>
                </c:pt>
                <c:pt idx="127">
                  <c:v>2.5</c:v>
                </c:pt>
                <c:pt idx="128">
                  <c:v>2.5116279069767442</c:v>
                </c:pt>
                <c:pt idx="129">
                  <c:v>2.6</c:v>
                </c:pt>
                <c:pt idx="130">
                  <c:v>2.6</c:v>
                </c:pt>
                <c:pt idx="131">
                  <c:v>2.6083333333333334</c:v>
                </c:pt>
                <c:pt idx="132">
                  <c:v>2.6190476190476191</c:v>
                </c:pt>
                <c:pt idx="133">
                  <c:v>2.625</c:v>
                </c:pt>
                <c:pt idx="134">
                  <c:v>2.6666666666666665</c:v>
                </c:pt>
                <c:pt idx="135">
                  <c:v>2.6666666666666665</c:v>
                </c:pt>
                <c:pt idx="136">
                  <c:v>2.6666666666666665</c:v>
                </c:pt>
                <c:pt idx="137">
                  <c:v>2.6666666666666665</c:v>
                </c:pt>
                <c:pt idx="138">
                  <c:v>2.7317073170731709</c:v>
                </c:pt>
                <c:pt idx="139">
                  <c:v>2.75</c:v>
                </c:pt>
                <c:pt idx="140">
                  <c:v>2.75</c:v>
                </c:pt>
                <c:pt idx="141">
                  <c:v>2.763157894736842</c:v>
                </c:pt>
                <c:pt idx="142">
                  <c:v>2.7777777777777777</c:v>
                </c:pt>
                <c:pt idx="143">
                  <c:v>2.8</c:v>
                </c:pt>
                <c:pt idx="144">
                  <c:v>2.8</c:v>
                </c:pt>
                <c:pt idx="145">
                  <c:v>2.8</c:v>
                </c:pt>
                <c:pt idx="146">
                  <c:v>2.8205128205128207</c:v>
                </c:pt>
                <c:pt idx="147">
                  <c:v>2.8571428571428572</c:v>
                </c:pt>
                <c:pt idx="148">
                  <c:v>2.8571428571428572</c:v>
                </c:pt>
                <c:pt idx="149">
                  <c:v>2.875</c:v>
                </c:pt>
                <c:pt idx="150">
                  <c:v>2.8823529411764706</c:v>
                </c:pt>
                <c:pt idx="151">
                  <c:v>2.8920863309352516</c:v>
                </c:pt>
                <c:pt idx="152">
                  <c:v>2.9</c:v>
                </c:pt>
                <c:pt idx="153">
                  <c:v>2.9272727272727272</c:v>
                </c:pt>
                <c:pt idx="154">
                  <c:v>2.9629629629629628</c:v>
                </c:pt>
                <c:pt idx="155">
                  <c:v>3</c:v>
                </c:pt>
                <c:pt idx="156">
                  <c:v>3</c:v>
                </c:pt>
                <c:pt idx="157">
                  <c:v>3.0555555555555554</c:v>
                </c:pt>
                <c:pt idx="158">
                  <c:v>3.0833333333333335</c:v>
                </c:pt>
                <c:pt idx="159">
                  <c:v>3.0952380952380953</c:v>
                </c:pt>
                <c:pt idx="160">
                  <c:v>3.125</c:v>
                </c:pt>
                <c:pt idx="161">
                  <c:v>3.2</c:v>
                </c:pt>
                <c:pt idx="162">
                  <c:v>3.375</c:v>
                </c:pt>
                <c:pt idx="163">
                  <c:v>3.3821571238348866</c:v>
                </c:pt>
                <c:pt idx="164">
                  <c:v>3.4529147982062782</c:v>
                </c:pt>
                <c:pt idx="165">
                  <c:v>3.5</c:v>
                </c:pt>
                <c:pt idx="166">
                  <c:v>3.5</c:v>
                </c:pt>
                <c:pt idx="167">
                  <c:v>3.5</c:v>
                </c:pt>
                <c:pt idx="168">
                  <c:v>3.5</c:v>
                </c:pt>
                <c:pt idx="169">
                  <c:v>3.5</c:v>
                </c:pt>
                <c:pt idx="170">
                  <c:v>3.6</c:v>
                </c:pt>
                <c:pt idx="171">
                  <c:v>3.6</c:v>
                </c:pt>
                <c:pt idx="172">
                  <c:v>3.7241379310344827</c:v>
                </c:pt>
                <c:pt idx="173">
                  <c:v>3.8</c:v>
                </c:pt>
                <c:pt idx="174">
                  <c:v>4</c:v>
                </c:pt>
                <c:pt idx="175">
                  <c:v>4</c:v>
                </c:pt>
                <c:pt idx="176">
                  <c:v>4.0816326530612246</c:v>
                </c:pt>
                <c:pt idx="177">
                  <c:v>4.1415094339622645</c:v>
                </c:pt>
                <c:pt idx="178">
                  <c:v>4.1818181818181817</c:v>
                </c:pt>
                <c:pt idx="179">
                  <c:v>4.3125</c:v>
                </c:pt>
                <c:pt idx="180">
                  <c:v>4.666666666666667</c:v>
                </c:pt>
                <c:pt idx="181">
                  <c:v>4.7368421052631575</c:v>
                </c:pt>
                <c:pt idx="182">
                  <c:v>5</c:v>
                </c:pt>
                <c:pt idx="183">
                  <c:v>5</c:v>
                </c:pt>
                <c:pt idx="184">
                  <c:v>5.208333333333333</c:v>
                </c:pt>
                <c:pt idx="185">
                  <c:v>6.4444444444444446</c:v>
                </c:pt>
                <c:pt idx="186">
                  <c:v>7.2279999999999998</c:v>
                </c:pt>
                <c:pt idx="187">
                  <c:v>7.7777777777777777</c:v>
                </c:pt>
                <c:pt idx="188">
                  <c:v>8.8888888888888893</c:v>
                </c:pt>
                <c:pt idx="189">
                  <c:v>9.8071428571428569</c:v>
                </c:pt>
                <c:pt idx="190">
                  <c:v>11.890069444444444</c:v>
                </c:pt>
                <c:pt idx="191">
                  <c:v>14</c:v>
                </c:pt>
                <c:pt idx="192">
                  <c:v>15.705882352941176</c:v>
                </c:pt>
                <c:pt idx="193">
                  <c:v>70</c:v>
                </c:pt>
                <c:pt idx="194">
                  <c:v>70</c:v>
                </c:pt>
              </c:numCache>
            </c:numRef>
          </c:yVal>
          <c:smooth val="1"/>
        </c:ser>
        <c:dLbls>
          <c:showLegendKey val="0"/>
          <c:showVal val="0"/>
          <c:showCatName val="0"/>
          <c:showSerName val="0"/>
          <c:showPercent val="0"/>
          <c:showBubbleSize val="0"/>
        </c:dLbls>
        <c:axId val="127636224"/>
        <c:axId val="127638144"/>
      </c:scatterChart>
      <c:scatterChart>
        <c:scatterStyle val="lineMarker"/>
        <c:varyColors val="0"/>
        <c:ser>
          <c:idx val="1"/>
          <c:order val="1"/>
          <c:tx>
            <c:v>Ihr Rang</c:v>
          </c:tx>
          <c:spPr>
            <a:ln w="15875">
              <a:solidFill>
                <a:srgbClr val="C00000"/>
              </a:solidFill>
            </a:ln>
          </c:spPr>
          <c:marker>
            <c:symbol val="x"/>
            <c:size val="10"/>
            <c:spPr>
              <a:noFill/>
              <a:ln w="25400">
                <a:solidFill>
                  <a:srgbClr val="C00000"/>
                </a:solidFill>
              </a:ln>
            </c:spPr>
          </c:marker>
          <c:dPt>
            <c:idx val="0"/>
            <c:marker>
              <c:symbol val="none"/>
            </c:marker>
            <c:bubble3D val="0"/>
          </c:dPt>
          <c:dPt>
            <c:idx val="2"/>
            <c:marker>
              <c:symbol val="none"/>
            </c:marker>
            <c:bubble3D val="0"/>
          </c:dPt>
          <c:xVal>
            <c:numRef>
              <c:f>(Rang!$V$35,Rang!$S$36,Rang!$S$36)</c:f>
              <c:numCache>
                <c:formatCode>General</c:formatCode>
                <c:ptCount val="3"/>
                <c:pt idx="0">
                  <c:v>0</c:v>
                </c:pt>
                <c:pt idx="1">
                  <c:v>162</c:v>
                </c:pt>
                <c:pt idx="2">
                  <c:v>162</c:v>
                </c:pt>
              </c:numCache>
            </c:numRef>
          </c:xVal>
          <c:yVal>
            <c:numRef>
              <c:f>(Rang!$S$35,Rang!$S$35,Rang!$V$35)</c:f>
              <c:numCache>
                <c:formatCode>0.0</c:formatCode>
                <c:ptCount val="3"/>
                <c:pt idx="0">
                  <c:v>3.1428571428571428</c:v>
                </c:pt>
                <c:pt idx="1">
                  <c:v>3.1428571428571428</c:v>
                </c:pt>
                <c:pt idx="2" formatCode="General">
                  <c:v>0</c:v>
                </c:pt>
              </c:numCache>
            </c:numRef>
          </c:yVal>
          <c:smooth val="0"/>
        </c:ser>
        <c:dLbls>
          <c:showLegendKey val="0"/>
          <c:showVal val="0"/>
          <c:showCatName val="0"/>
          <c:showSerName val="0"/>
          <c:showPercent val="0"/>
          <c:showBubbleSize val="0"/>
        </c:dLbls>
        <c:axId val="127645568"/>
        <c:axId val="127644032"/>
      </c:scatterChart>
      <c:valAx>
        <c:axId val="127636224"/>
        <c:scaling>
          <c:orientation val="minMax"/>
        </c:scaling>
        <c:delete val="0"/>
        <c:axPos val="b"/>
        <c:majorTickMark val="out"/>
        <c:minorTickMark val="none"/>
        <c:tickLblPos val="nextTo"/>
        <c:crossAx val="127638144"/>
        <c:crosses val="autoZero"/>
        <c:crossBetween val="midCat"/>
      </c:valAx>
      <c:valAx>
        <c:axId val="127638144"/>
        <c:scaling>
          <c:orientation val="minMax"/>
        </c:scaling>
        <c:delete val="0"/>
        <c:axPos val="l"/>
        <c:majorGridlines/>
        <c:numFmt formatCode="#,##0.0" sourceLinked="1"/>
        <c:majorTickMark val="out"/>
        <c:minorTickMark val="none"/>
        <c:tickLblPos val="nextTo"/>
        <c:crossAx val="127636224"/>
        <c:crosses val="autoZero"/>
        <c:crossBetween val="midCat"/>
      </c:valAx>
      <c:valAx>
        <c:axId val="127644032"/>
        <c:scaling>
          <c:orientation val="minMax"/>
        </c:scaling>
        <c:delete val="1"/>
        <c:axPos val="r"/>
        <c:numFmt formatCode="0.0" sourceLinked="1"/>
        <c:majorTickMark val="out"/>
        <c:minorTickMark val="none"/>
        <c:tickLblPos val="nextTo"/>
        <c:crossAx val="127645568"/>
        <c:crosses val="max"/>
        <c:crossBetween val="midCat"/>
      </c:valAx>
      <c:valAx>
        <c:axId val="127645568"/>
        <c:scaling>
          <c:orientation val="minMax"/>
        </c:scaling>
        <c:delete val="1"/>
        <c:axPos val="b"/>
        <c:numFmt formatCode="General" sourceLinked="1"/>
        <c:majorTickMark val="out"/>
        <c:minorTickMark val="none"/>
        <c:tickLblPos val="nextTo"/>
        <c:crossAx val="127644032"/>
        <c:crosses val="autoZero"/>
        <c:crossBetween val="midCat"/>
      </c:valAx>
    </c:plotArea>
    <c:plotVisOnly val="1"/>
    <c:dispBlanksAs val="gap"/>
    <c:showDLblsOverMax val="0"/>
  </c:chart>
  <c:printSettings>
    <c:headerFooter/>
    <c:pageMargins b="0.78740157499999996" l="0.7" r="0.7" t="0.78740157499999996"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a:t>Rang</a:t>
            </a:r>
            <a:r>
              <a:rPr lang="de-DE" sz="1600" baseline="0"/>
              <a:t> zu allen Kommunen - P</a:t>
            </a:r>
            <a:r>
              <a:rPr lang="de-DE" sz="1600" baseline="-25000"/>
              <a:t>el</a:t>
            </a:r>
            <a:r>
              <a:rPr lang="de-DE" sz="1600" baseline="0"/>
              <a:t> </a:t>
            </a:r>
            <a:r>
              <a:rPr lang="de-DE" sz="1600" b="0" i="1" baseline="0"/>
              <a:t>[W]</a:t>
            </a:r>
            <a:r>
              <a:rPr lang="de-DE" sz="1600" baseline="0"/>
              <a:t>/LP</a:t>
            </a:r>
            <a:endParaRPr lang="de-DE" sz="1600"/>
          </a:p>
        </c:rich>
      </c:tx>
      <c:layout/>
      <c:overlay val="0"/>
    </c:title>
    <c:autoTitleDeleted val="0"/>
    <c:plotArea>
      <c:layout/>
      <c:scatterChart>
        <c:scatterStyle val="smoothMarker"/>
        <c:varyColors val="0"/>
        <c:ser>
          <c:idx val="0"/>
          <c:order val="0"/>
          <c:tx>
            <c:v>Kommunenrangfolge</c:v>
          </c:tx>
          <c:spPr>
            <a:ln>
              <a:solidFill>
                <a:srgbClr val="0081C1"/>
              </a:solidFill>
            </a:ln>
          </c:spPr>
          <c:marker>
            <c:symbol val="none"/>
          </c:marker>
          <c:yVal>
            <c:numRef>
              <c:f>Sortieren!$R$3:$R$198</c:f>
              <c:numCache>
                <c:formatCode>#,##0</c:formatCode>
                <c:ptCount val="196"/>
                <c:pt idx="0">
                  <c:v>13.157894736842104</c:v>
                </c:pt>
                <c:pt idx="1">
                  <c:v>18.518518518518519</c:v>
                </c:pt>
                <c:pt idx="2">
                  <c:v>21.739130434782609</c:v>
                </c:pt>
                <c:pt idx="3">
                  <c:v>27.932960893854748</c:v>
                </c:pt>
                <c:pt idx="4">
                  <c:v>30.4</c:v>
                </c:pt>
                <c:pt idx="5">
                  <c:v>33.333333333333336</c:v>
                </c:pt>
                <c:pt idx="6">
                  <c:v>35.714285714285715</c:v>
                </c:pt>
                <c:pt idx="7">
                  <c:v>36.036036036036037</c:v>
                </c:pt>
                <c:pt idx="8">
                  <c:v>42.553191489361701</c:v>
                </c:pt>
                <c:pt idx="9">
                  <c:v>43.478260869565219</c:v>
                </c:pt>
                <c:pt idx="10">
                  <c:v>45</c:v>
                </c:pt>
                <c:pt idx="11">
                  <c:v>46.511627906976742</c:v>
                </c:pt>
                <c:pt idx="12">
                  <c:v>48.731707317073173</c:v>
                </c:pt>
                <c:pt idx="13">
                  <c:v>49.047619047619051</c:v>
                </c:pt>
                <c:pt idx="14">
                  <c:v>50</c:v>
                </c:pt>
                <c:pt idx="15">
                  <c:v>52.631578947368418</c:v>
                </c:pt>
                <c:pt idx="16">
                  <c:v>52.631578947368418</c:v>
                </c:pt>
                <c:pt idx="17">
                  <c:v>55.555555555555557</c:v>
                </c:pt>
                <c:pt idx="18">
                  <c:v>57.142857142857146</c:v>
                </c:pt>
                <c:pt idx="19">
                  <c:v>57.522123893805308</c:v>
                </c:pt>
                <c:pt idx="20">
                  <c:v>57.692307692307693</c:v>
                </c:pt>
                <c:pt idx="21">
                  <c:v>57.736720554272516</c:v>
                </c:pt>
                <c:pt idx="22">
                  <c:v>57.89473684210526</c:v>
                </c:pt>
                <c:pt idx="23">
                  <c:v>59.090909090909093</c:v>
                </c:pt>
                <c:pt idx="24">
                  <c:v>59.701492537313435</c:v>
                </c:pt>
                <c:pt idx="25">
                  <c:v>60</c:v>
                </c:pt>
                <c:pt idx="26">
                  <c:v>60.975609756097562</c:v>
                </c:pt>
                <c:pt idx="27">
                  <c:v>61.224489795918366</c:v>
                </c:pt>
                <c:pt idx="28">
                  <c:v>61.728395061728392</c:v>
                </c:pt>
                <c:pt idx="29">
                  <c:v>62.5</c:v>
                </c:pt>
                <c:pt idx="30">
                  <c:v>63.492063492063494</c:v>
                </c:pt>
                <c:pt idx="31">
                  <c:v>64.220183486238525</c:v>
                </c:pt>
                <c:pt idx="32">
                  <c:v>64.86486486486487</c:v>
                </c:pt>
                <c:pt idx="33">
                  <c:v>64.90384615384616</c:v>
                </c:pt>
                <c:pt idx="34">
                  <c:v>65.364387678437268</c:v>
                </c:pt>
                <c:pt idx="35">
                  <c:v>65.573770491803273</c:v>
                </c:pt>
                <c:pt idx="36">
                  <c:v>66.225165562913901</c:v>
                </c:pt>
                <c:pt idx="37">
                  <c:v>67.3828125</c:v>
                </c:pt>
                <c:pt idx="38">
                  <c:v>67.415730337078656</c:v>
                </c:pt>
                <c:pt idx="39">
                  <c:v>67.551266586248488</c:v>
                </c:pt>
                <c:pt idx="40">
                  <c:v>67.741935483870961</c:v>
                </c:pt>
                <c:pt idx="41">
                  <c:v>67.79661016949153</c:v>
                </c:pt>
                <c:pt idx="42">
                  <c:v>68.041237113402062</c:v>
                </c:pt>
                <c:pt idx="43">
                  <c:v>68.965517241379317</c:v>
                </c:pt>
                <c:pt idx="44">
                  <c:v>69.105691056910572</c:v>
                </c:pt>
                <c:pt idx="45">
                  <c:v>69.186046511627907</c:v>
                </c:pt>
                <c:pt idx="46">
                  <c:v>69.306930693069305</c:v>
                </c:pt>
                <c:pt idx="47">
                  <c:v>70</c:v>
                </c:pt>
                <c:pt idx="48">
                  <c:v>70</c:v>
                </c:pt>
                <c:pt idx="49">
                  <c:v>70</c:v>
                </c:pt>
                <c:pt idx="50">
                  <c:v>70.0280112044818</c:v>
                </c:pt>
                <c:pt idx="51">
                  <c:v>70.3125</c:v>
                </c:pt>
                <c:pt idx="52">
                  <c:v>70.422535211267601</c:v>
                </c:pt>
                <c:pt idx="53">
                  <c:v>70.809248554913296</c:v>
                </c:pt>
                <c:pt idx="54">
                  <c:v>70.843373493975903</c:v>
                </c:pt>
                <c:pt idx="55">
                  <c:v>71.059431524547804</c:v>
                </c:pt>
                <c:pt idx="56">
                  <c:v>71.713147410358559</c:v>
                </c:pt>
                <c:pt idx="57">
                  <c:v>72.164948453608247</c:v>
                </c:pt>
                <c:pt idx="58">
                  <c:v>72.538860103626945</c:v>
                </c:pt>
                <c:pt idx="59">
                  <c:v>72.727272727272734</c:v>
                </c:pt>
                <c:pt idx="60">
                  <c:v>72.727272727272734</c:v>
                </c:pt>
                <c:pt idx="61">
                  <c:v>72.727272727272734</c:v>
                </c:pt>
                <c:pt idx="62">
                  <c:v>73.529411764705884</c:v>
                </c:pt>
                <c:pt idx="63">
                  <c:v>74.418604651162795</c:v>
                </c:pt>
                <c:pt idx="64">
                  <c:v>74.545454545454547</c:v>
                </c:pt>
                <c:pt idx="65">
                  <c:v>74.626865671641795</c:v>
                </c:pt>
                <c:pt idx="66">
                  <c:v>74.656188605108056</c:v>
                </c:pt>
                <c:pt idx="67">
                  <c:v>75</c:v>
                </c:pt>
                <c:pt idx="68">
                  <c:v>76.19047619047619</c:v>
                </c:pt>
                <c:pt idx="69">
                  <c:v>76.92307692307692</c:v>
                </c:pt>
                <c:pt idx="70">
                  <c:v>76.92307692307692</c:v>
                </c:pt>
                <c:pt idx="71">
                  <c:v>76.92307692307692</c:v>
                </c:pt>
                <c:pt idx="72">
                  <c:v>76.92307692307692</c:v>
                </c:pt>
                <c:pt idx="73">
                  <c:v>77.294685990338166</c:v>
                </c:pt>
                <c:pt idx="74">
                  <c:v>77.777777777777771</c:v>
                </c:pt>
                <c:pt idx="75">
                  <c:v>78.431372549019613</c:v>
                </c:pt>
                <c:pt idx="76">
                  <c:v>78.651685393258433</c:v>
                </c:pt>
                <c:pt idx="77">
                  <c:v>78.680203045685275</c:v>
                </c:pt>
                <c:pt idx="78">
                  <c:v>79.365079365079367</c:v>
                </c:pt>
                <c:pt idx="79">
                  <c:v>79.545454545454547</c:v>
                </c:pt>
                <c:pt idx="80">
                  <c:v>79.584775086505189</c:v>
                </c:pt>
                <c:pt idx="81">
                  <c:v>79.617834394904463</c:v>
                </c:pt>
                <c:pt idx="82">
                  <c:v>79.899074852817492</c:v>
                </c:pt>
                <c:pt idx="83">
                  <c:v>79.910714285714292</c:v>
                </c:pt>
                <c:pt idx="84">
                  <c:v>80</c:v>
                </c:pt>
                <c:pt idx="85">
                  <c:v>80</c:v>
                </c:pt>
                <c:pt idx="86">
                  <c:v>80.357142857142861</c:v>
                </c:pt>
                <c:pt idx="87">
                  <c:v>80.9507406131588</c:v>
                </c:pt>
                <c:pt idx="88">
                  <c:v>81.081081081081081</c:v>
                </c:pt>
                <c:pt idx="89">
                  <c:v>81.395348837209298</c:v>
                </c:pt>
                <c:pt idx="90">
                  <c:v>81.395348837209298</c:v>
                </c:pt>
                <c:pt idx="91">
                  <c:v>81.481481481481481</c:v>
                </c:pt>
                <c:pt idx="92">
                  <c:v>81.767394616556629</c:v>
                </c:pt>
                <c:pt idx="93">
                  <c:v>82.073434125269983</c:v>
                </c:pt>
                <c:pt idx="94">
                  <c:v>82.191780821917803</c:v>
                </c:pt>
                <c:pt idx="95">
                  <c:v>82.292732855680654</c:v>
                </c:pt>
                <c:pt idx="96">
                  <c:v>83.333333333333329</c:v>
                </c:pt>
                <c:pt idx="97">
                  <c:v>83.333333333333329</c:v>
                </c:pt>
                <c:pt idx="98">
                  <c:v>83.333333333333329</c:v>
                </c:pt>
                <c:pt idx="99">
                  <c:v>83.55795148247978</c:v>
                </c:pt>
                <c:pt idx="100">
                  <c:v>83.743842364532014</c:v>
                </c:pt>
                <c:pt idx="101">
                  <c:v>84.375</c:v>
                </c:pt>
                <c:pt idx="102">
                  <c:v>85</c:v>
                </c:pt>
                <c:pt idx="103">
                  <c:v>85.171102661596962</c:v>
                </c:pt>
                <c:pt idx="104">
                  <c:v>85.217391304347828</c:v>
                </c:pt>
                <c:pt idx="105">
                  <c:v>85.714285714285708</c:v>
                </c:pt>
                <c:pt idx="106">
                  <c:v>85.714285714285708</c:v>
                </c:pt>
                <c:pt idx="107">
                  <c:v>86.079685194294143</c:v>
                </c:pt>
                <c:pt idx="108">
                  <c:v>86.225895316804412</c:v>
                </c:pt>
                <c:pt idx="109">
                  <c:v>86.338418862690702</c:v>
                </c:pt>
                <c:pt idx="110">
                  <c:v>86.666666666666671</c:v>
                </c:pt>
                <c:pt idx="111">
                  <c:v>86.887835703001585</c:v>
                </c:pt>
                <c:pt idx="112">
                  <c:v>86.956521739130437</c:v>
                </c:pt>
                <c:pt idx="113">
                  <c:v>86.956521739130437</c:v>
                </c:pt>
                <c:pt idx="114">
                  <c:v>86.956521739130437</c:v>
                </c:pt>
                <c:pt idx="115">
                  <c:v>87.378640776699029</c:v>
                </c:pt>
                <c:pt idx="116">
                  <c:v>87.5</c:v>
                </c:pt>
                <c:pt idx="117">
                  <c:v>88.757396449704146</c:v>
                </c:pt>
                <c:pt idx="118">
                  <c:v>88.888888888888886</c:v>
                </c:pt>
                <c:pt idx="119">
                  <c:v>89.285714285714292</c:v>
                </c:pt>
                <c:pt idx="120">
                  <c:v>89.552238805970148</c:v>
                </c:pt>
                <c:pt idx="121">
                  <c:v>89.721254355400703</c:v>
                </c:pt>
                <c:pt idx="122">
                  <c:v>90.07386056566385</c:v>
                </c:pt>
                <c:pt idx="123">
                  <c:v>90.452261306532662</c:v>
                </c:pt>
                <c:pt idx="124">
                  <c:v>90.909090909090907</c:v>
                </c:pt>
                <c:pt idx="125">
                  <c:v>90.909090909090907</c:v>
                </c:pt>
                <c:pt idx="126">
                  <c:v>90.909090909090907</c:v>
                </c:pt>
                <c:pt idx="127">
                  <c:v>91.666666666666671</c:v>
                </c:pt>
                <c:pt idx="128">
                  <c:v>92.130115424973766</c:v>
                </c:pt>
                <c:pt idx="129">
                  <c:v>92.233009708737868</c:v>
                </c:pt>
                <c:pt idx="130">
                  <c:v>92.592592592592595</c:v>
                </c:pt>
                <c:pt idx="131">
                  <c:v>92.592592592592595</c:v>
                </c:pt>
                <c:pt idx="132">
                  <c:v>93.023255813953483</c:v>
                </c:pt>
                <c:pt idx="133">
                  <c:v>93.333333333333329</c:v>
                </c:pt>
                <c:pt idx="134">
                  <c:v>93.333333333333329</c:v>
                </c:pt>
                <c:pt idx="135">
                  <c:v>93.45794392523365</c:v>
                </c:pt>
                <c:pt idx="136">
                  <c:v>93.75</c:v>
                </c:pt>
                <c:pt idx="137">
                  <c:v>94.043887147335425</c:v>
                </c:pt>
                <c:pt idx="138">
                  <c:v>95.238095238095241</c:v>
                </c:pt>
                <c:pt idx="139">
                  <c:v>96.385542168674704</c:v>
                </c:pt>
                <c:pt idx="140">
                  <c:v>98.529411764705884</c:v>
                </c:pt>
                <c:pt idx="141">
                  <c:v>99.703849950641654</c:v>
                </c:pt>
                <c:pt idx="142">
                  <c:v>100</c:v>
                </c:pt>
                <c:pt idx="143">
                  <c:v>101.69491525423729</c:v>
                </c:pt>
                <c:pt idx="144">
                  <c:v>101.97431474027219</c:v>
                </c:pt>
                <c:pt idx="145">
                  <c:v>102.04081632653062</c:v>
                </c:pt>
                <c:pt idx="146">
                  <c:v>102.56410256410257</c:v>
                </c:pt>
                <c:pt idx="147">
                  <c:v>105.88235294117646</c:v>
                </c:pt>
                <c:pt idx="148">
                  <c:v>106.06060606060606</c:v>
                </c:pt>
                <c:pt idx="149">
                  <c:v>107.23860589812332</c:v>
                </c:pt>
                <c:pt idx="150">
                  <c:v>108.84831460674157</c:v>
                </c:pt>
                <c:pt idx="151">
                  <c:v>111.11111111111111</c:v>
                </c:pt>
                <c:pt idx="152">
                  <c:v>111.11111111111111</c:v>
                </c:pt>
                <c:pt idx="153">
                  <c:v>113.08900523560209</c:v>
                </c:pt>
                <c:pt idx="154">
                  <c:v>115.38461538461539</c:v>
                </c:pt>
                <c:pt idx="155">
                  <c:v>116.14083219021491</c:v>
                </c:pt>
                <c:pt idx="156">
                  <c:v>116.66666666666667</c:v>
                </c:pt>
                <c:pt idx="157">
                  <c:v>117.0886075949367</c:v>
                </c:pt>
                <c:pt idx="158">
                  <c:v>117.64705882352941</c:v>
                </c:pt>
                <c:pt idx="159">
                  <c:v>120.68965517241379</c:v>
                </c:pt>
                <c:pt idx="160">
                  <c:v>121.21212121212122</c:v>
                </c:pt>
                <c:pt idx="161">
                  <c:v>121.56349354778381</c:v>
                </c:pt>
                <c:pt idx="162">
                  <c:v>123.28767123287672</c:v>
                </c:pt>
                <c:pt idx="163">
                  <c:v>123.80952380952381</c:v>
                </c:pt>
                <c:pt idx="164">
                  <c:v>125</c:v>
                </c:pt>
                <c:pt idx="165">
                  <c:v>125.38699690402477</c:v>
                </c:pt>
                <c:pt idx="166">
                  <c:v>127.2264631043257</c:v>
                </c:pt>
                <c:pt idx="167">
                  <c:v>127.27272727272727</c:v>
                </c:pt>
                <c:pt idx="168">
                  <c:v>127.65957446808511</c:v>
                </c:pt>
                <c:pt idx="169">
                  <c:v>127.65957446808511</c:v>
                </c:pt>
                <c:pt idx="170">
                  <c:v>128.16</c:v>
                </c:pt>
                <c:pt idx="171">
                  <c:v>129.03225806451613</c:v>
                </c:pt>
                <c:pt idx="172">
                  <c:v>130.43478260869566</c:v>
                </c:pt>
                <c:pt idx="173">
                  <c:v>135.13513513513513</c:v>
                </c:pt>
                <c:pt idx="174">
                  <c:v>135.29411764705881</c:v>
                </c:pt>
                <c:pt idx="175">
                  <c:v>139.44223107569721</c:v>
                </c:pt>
                <c:pt idx="176">
                  <c:v>139.83050847457628</c:v>
                </c:pt>
                <c:pt idx="177">
                  <c:v>142.75202354672552</c:v>
                </c:pt>
                <c:pt idx="178">
                  <c:v>142.85714285714286</c:v>
                </c:pt>
                <c:pt idx="179">
                  <c:v>142.85714285714286</c:v>
                </c:pt>
                <c:pt idx="180">
                  <c:v>144.92753623188406</c:v>
                </c:pt>
                <c:pt idx="181">
                  <c:v>157.48031496062993</c:v>
                </c:pt>
                <c:pt idx="182">
                  <c:v>160.46511627906978</c:v>
                </c:pt>
                <c:pt idx="183">
                  <c:v>166.66666666666666</c:v>
                </c:pt>
                <c:pt idx="184">
                  <c:v>184.61538461538461</c:v>
                </c:pt>
                <c:pt idx="185">
                  <c:v>254.54545454545453</c:v>
                </c:pt>
                <c:pt idx="186">
                  <c:v>262.83636363636361</c:v>
                </c:pt>
                <c:pt idx="187">
                  <c:v>318.18181818181819</c:v>
                </c:pt>
                <c:pt idx="188">
                  <c:v>356.10856905158067</c:v>
                </c:pt>
                <c:pt idx="189">
                  <c:v>357.14285714285717</c:v>
                </c:pt>
                <c:pt idx="190">
                  <c:v>457.14285714285717</c:v>
                </c:pt>
                <c:pt idx="191">
                  <c:v>526.31578947368416</c:v>
                </c:pt>
                <c:pt idx="192">
                  <c:v>698.95287958115182</c:v>
                </c:pt>
                <c:pt idx="193">
                  <c:v>699.796126401631</c:v>
                </c:pt>
                <c:pt idx="194">
                  <c:v>2258.0645161290322</c:v>
                </c:pt>
                <c:pt idx="195">
                  <c:v>5000</c:v>
                </c:pt>
              </c:numCache>
            </c:numRef>
          </c:yVal>
          <c:smooth val="1"/>
        </c:ser>
        <c:dLbls>
          <c:showLegendKey val="0"/>
          <c:showVal val="0"/>
          <c:showCatName val="0"/>
          <c:showSerName val="0"/>
          <c:showPercent val="0"/>
          <c:showBubbleSize val="0"/>
        </c:dLbls>
        <c:axId val="128401408"/>
        <c:axId val="128403328"/>
      </c:scatterChart>
      <c:scatterChart>
        <c:scatterStyle val="lineMarker"/>
        <c:varyColors val="0"/>
        <c:ser>
          <c:idx val="1"/>
          <c:order val="1"/>
          <c:tx>
            <c:v>Ihr Rang</c:v>
          </c:tx>
          <c:spPr>
            <a:ln w="15875">
              <a:solidFill>
                <a:srgbClr val="C00000"/>
              </a:solidFill>
            </a:ln>
          </c:spPr>
          <c:marker>
            <c:symbol val="x"/>
            <c:size val="10"/>
            <c:spPr>
              <a:noFill/>
              <a:ln w="25400">
                <a:solidFill>
                  <a:srgbClr val="C00000"/>
                </a:solidFill>
              </a:ln>
            </c:spPr>
          </c:marker>
          <c:dPt>
            <c:idx val="0"/>
            <c:marker>
              <c:symbol val="none"/>
            </c:marker>
            <c:bubble3D val="0"/>
          </c:dPt>
          <c:dPt>
            <c:idx val="2"/>
            <c:marker>
              <c:symbol val="none"/>
            </c:marker>
            <c:bubble3D val="0"/>
          </c:dPt>
          <c:xVal>
            <c:numRef>
              <c:f>(Rang!$J$60,Rang!$G$61,Rang!$G$61)</c:f>
              <c:numCache>
                <c:formatCode>General</c:formatCode>
                <c:ptCount val="3"/>
                <c:pt idx="0">
                  <c:v>0</c:v>
                </c:pt>
                <c:pt idx="1">
                  <c:v>152</c:v>
                </c:pt>
                <c:pt idx="2">
                  <c:v>152</c:v>
                </c:pt>
              </c:numCache>
            </c:numRef>
          </c:xVal>
          <c:yVal>
            <c:numRef>
              <c:f>(Rang!$G$60,Rang!$G$60,Rang!$J$60)</c:f>
              <c:numCache>
                <c:formatCode>0</c:formatCode>
                <c:ptCount val="3"/>
                <c:pt idx="0">
                  <c:v>110</c:v>
                </c:pt>
                <c:pt idx="1">
                  <c:v>110</c:v>
                </c:pt>
                <c:pt idx="2" formatCode="General">
                  <c:v>0</c:v>
                </c:pt>
              </c:numCache>
            </c:numRef>
          </c:yVal>
          <c:smooth val="0"/>
        </c:ser>
        <c:dLbls>
          <c:showLegendKey val="0"/>
          <c:showVal val="0"/>
          <c:showCatName val="0"/>
          <c:showSerName val="0"/>
          <c:showPercent val="0"/>
          <c:showBubbleSize val="0"/>
        </c:dLbls>
        <c:axId val="128416384"/>
        <c:axId val="128404864"/>
      </c:scatterChart>
      <c:valAx>
        <c:axId val="128401408"/>
        <c:scaling>
          <c:orientation val="minMax"/>
        </c:scaling>
        <c:delete val="0"/>
        <c:axPos val="b"/>
        <c:majorTickMark val="out"/>
        <c:minorTickMark val="none"/>
        <c:tickLblPos val="nextTo"/>
        <c:crossAx val="128403328"/>
        <c:crosses val="autoZero"/>
        <c:crossBetween val="midCat"/>
      </c:valAx>
      <c:valAx>
        <c:axId val="128403328"/>
        <c:scaling>
          <c:orientation val="minMax"/>
        </c:scaling>
        <c:delete val="0"/>
        <c:axPos val="l"/>
        <c:majorGridlines/>
        <c:numFmt formatCode="#,##0" sourceLinked="1"/>
        <c:majorTickMark val="out"/>
        <c:minorTickMark val="none"/>
        <c:tickLblPos val="nextTo"/>
        <c:crossAx val="128401408"/>
        <c:crosses val="autoZero"/>
        <c:crossBetween val="midCat"/>
      </c:valAx>
      <c:valAx>
        <c:axId val="128404864"/>
        <c:scaling>
          <c:orientation val="minMax"/>
        </c:scaling>
        <c:delete val="1"/>
        <c:axPos val="r"/>
        <c:numFmt formatCode="0" sourceLinked="1"/>
        <c:majorTickMark val="out"/>
        <c:minorTickMark val="none"/>
        <c:tickLblPos val="nextTo"/>
        <c:crossAx val="128416384"/>
        <c:crosses val="max"/>
        <c:crossBetween val="midCat"/>
      </c:valAx>
      <c:valAx>
        <c:axId val="128416384"/>
        <c:scaling>
          <c:orientation val="minMax"/>
        </c:scaling>
        <c:delete val="1"/>
        <c:axPos val="b"/>
        <c:numFmt formatCode="General" sourceLinked="1"/>
        <c:majorTickMark val="out"/>
        <c:minorTickMark val="none"/>
        <c:tickLblPos val="nextTo"/>
        <c:crossAx val="128404864"/>
        <c:crosses val="autoZero"/>
        <c:crossBetween val="midCat"/>
      </c:valAx>
    </c:plotArea>
    <c:plotVisOnly val="1"/>
    <c:dispBlanksAs val="gap"/>
    <c:showDLblsOverMax val="0"/>
  </c:chart>
  <c:printSettings>
    <c:headerFooter/>
    <c:pageMargins b="0.78740157499999996" l="0.7" r="0.7" t="0.78740157499999996"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a:t>Rang</a:t>
            </a:r>
            <a:r>
              <a:rPr lang="de-DE" sz="1600" baseline="0"/>
              <a:t> zu allen Kommunen - kWh</a:t>
            </a:r>
            <a:r>
              <a:rPr lang="de-DE" sz="1600" baseline="-25000"/>
              <a:t>SB</a:t>
            </a:r>
            <a:r>
              <a:rPr lang="de-DE" sz="1600" baseline="0"/>
              <a:t>/km</a:t>
            </a:r>
            <a:r>
              <a:rPr lang="de-DE" sz="1600" baseline="-25000"/>
              <a:t>SB</a:t>
            </a:r>
          </a:p>
        </c:rich>
      </c:tx>
      <c:layout/>
      <c:overlay val="0"/>
    </c:title>
    <c:autoTitleDeleted val="0"/>
    <c:plotArea>
      <c:layout/>
      <c:scatterChart>
        <c:scatterStyle val="smoothMarker"/>
        <c:varyColors val="0"/>
        <c:ser>
          <c:idx val="0"/>
          <c:order val="0"/>
          <c:tx>
            <c:v>Kommunenrangfolge</c:v>
          </c:tx>
          <c:spPr>
            <a:ln>
              <a:solidFill>
                <a:srgbClr val="0081C1"/>
              </a:solidFill>
            </a:ln>
          </c:spPr>
          <c:marker>
            <c:symbol val="none"/>
          </c:marker>
          <c:yVal>
            <c:numRef>
              <c:f>Sortieren!$S$3:$S$210</c:f>
              <c:numCache>
                <c:formatCode>#,##0</c:formatCode>
                <c:ptCount val="208"/>
                <c:pt idx="0">
                  <c:v>8.2142857142857135</c:v>
                </c:pt>
                <c:pt idx="1">
                  <c:v>9.2857142857142865</c:v>
                </c:pt>
                <c:pt idx="2">
                  <c:v>11.829268292682928</c:v>
                </c:pt>
                <c:pt idx="3">
                  <c:v>106.05044510385757</c:v>
                </c:pt>
                <c:pt idx="4">
                  <c:v>170</c:v>
                </c:pt>
                <c:pt idx="5">
                  <c:v>800</c:v>
                </c:pt>
                <c:pt idx="6">
                  <c:v>1249.7428571428572</c:v>
                </c:pt>
                <c:pt idx="7">
                  <c:v>1357.2</c:v>
                </c:pt>
                <c:pt idx="8">
                  <c:v>1676.6666666666667</c:v>
                </c:pt>
                <c:pt idx="9">
                  <c:v>2050</c:v>
                </c:pt>
                <c:pt idx="10">
                  <c:v>2400</c:v>
                </c:pt>
                <c:pt idx="11">
                  <c:v>3080</c:v>
                </c:pt>
                <c:pt idx="12">
                  <c:v>3092.4126984126983</c:v>
                </c:pt>
                <c:pt idx="13">
                  <c:v>3098.7142857142858</c:v>
                </c:pt>
                <c:pt idx="14">
                  <c:v>3115</c:v>
                </c:pt>
                <c:pt idx="15">
                  <c:v>3166.6666666666665</c:v>
                </c:pt>
                <c:pt idx="16">
                  <c:v>3214</c:v>
                </c:pt>
                <c:pt idx="17">
                  <c:v>3520</c:v>
                </c:pt>
                <c:pt idx="18">
                  <c:v>3560.3333333333335</c:v>
                </c:pt>
                <c:pt idx="19">
                  <c:v>3712</c:v>
                </c:pt>
                <c:pt idx="20">
                  <c:v>3723.75</c:v>
                </c:pt>
                <c:pt idx="21">
                  <c:v>3912</c:v>
                </c:pt>
                <c:pt idx="22">
                  <c:v>4000</c:v>
                </c:pt>
                <c:pt idx="23">
                  <c:v>4151</c:v>
                </c:pt>
                <c:pt idx="24">
                  <c:v>4221.833333333333</c:v>
                </c:pt>
                <c:pt idx="25">
                  <c:v>4333.333333333333</c:v>
                </c:pt>
                <c:pt idx="26">
                  <c:v>4337</c:v>
                </c:pt>
                <c:pt idx="27">
                  <c:v>4500</c:v>
                </c:pt>
                <c:pt idx="28">
                  <c:v>4537.625</c:v>
                </c:pt>
                <c:pt idx="29">
                  <c:v>4620.9002093510117</c:v>
                </c:pt>
                <c:pt idx="30">
                  <c:v>4705.8823529411766</c:v>
                </c:pt>
                <c:pt idx="31">
                  <c:v>4821.5</c:v>
                </c:pt>
                <c:pt idx="32">
                  <c:v>4821.5238095238092</c:v>
                </c:pt>
                <c:pt idx="33">
                  <c:v>4875</c:v>
                </c:pt>
                <c:pt idx="34">
                  <c:v>4980</c:v>
                </c:pt>
                <c:pt idx="35">
                  <c:v>5000</c:v>
                </c:pt>
                <c:pt idx="36">
                  <c:v>5030.666666666667</c:v>
                </c:pt>
                <c:pt idx="37">
                  <c:v>5036.78125</c:v>
                </c:pt>
                <c:pt idx="38">
                  <c:v>5083.333333333333</c:v>
                </c:pt>
                <c:pt idx="39">
                  <c:v>5091.25</c:v>
                </c:pt>
                <c:pt idx="40">
                  <c:v>5110</c:v>
                </c:pt>
                <c:pt idx="41">
                  <c:v>5111.1111111111113</c:v>
                </c:pt>
                <c:pt idx="42">
                  <c:v>5192.416666666667</c:v>
                </c:pt>
                <c:pt idx="43">
                  <c:v>5219</c:v>
                </c:pt>
                <c:pt idx="44">
                  <c:v>5280</c:v>
                </c:pt>
                <c:pt idx="45">
                  <c:v>5320.05</c:v>
                </c:pt>
                <c:pt idx="46">
                  <c:v>5356.666666666667</c:v>
                </c:pt>
                <c:pt idx="47">
                  <c:v>5395.4</c:v>
                </c:pt>
                <c:pt idx="48">
                  <c:v>5419.7831325301204</c:v>
                </c:pt>
                <c:pt idx="49">
                  <c:v>5521.7777777777774</c:v>
                </c:pt>
                <c:pt idx="50">
                  <c:v>5521.8163265306121</c:v>
                </c:pt>
                <c:pt idx="51">
                  <c:v>5555.5555555555557</c:v>
                </c:pt>
                <c:pt idx="52">
                  <c:v>5646.25</c:v>
                </c:pt>
                <c:pt idx="53">
                  <c:v>5650.6</c:v>
                </c:pt>
                <c:pt idx="54">
                  <c:v>5662.85</c:v>
                </c:pt>
                <c:pt idx="55">
                  <c:v>5678.5</c:v>
                </c:pt>
                <c:pt idx="56">
                  <c:v>5683.333333333333</c:v>
                </c:pt>
                <c:pt idx="57">
                  <c:v>5700</c:v>
                </c:pt>
                <c:pt idx="58">
                  <c:v>5714.6451612903229</c:v>
                </c:pt>
                <c:pt idx="59">
                  <c:v>5778.1609195402298</c:v>
                </c:pt>
                <c:pt idx="60">
                  <c:v>5793.8888888888887</c:v>
                </c:pt>
                <c:pt idx="61">
                  <c:v>5869.68</c:v>
                </c:pt>
                <c:pt idx="62">
                  <c:v>5909</c:v>
                </c:pt>
                <c:pt idx="63">
                  <c:v>5920.333333333333</c:v>
                </c:pt>
                <c:pt idx="64">
                  <c:v>6043.875</c:v>
                </c:pt>
                <c:pt idx="65">
                  <c:v>6084.625</c:v>
                </c:pt>
                <c:pt idx="66">
                  <c:v>6085.5</c:v>
                </c:pt>
                <c:pt idx="67">
                  <c:v>6116.4285714285716</c:v>
                </c:pt>
                <c:pt idx="68">
                  <c:v>6135.458333333333</c:v>
                </c:pt>
                <c:pt idx="69">
                  <c:v>6150</c:v>
                </c:pt>
                <c:pt idx="70">
                  <c:v>6181.75</c:v>
                </c:pt>
                <c:pt idx="71">
                  <c:v>6190.4761904761908</c:v>
                </c:pt>
                <c:pt idx="72">
                  <c:v>6202</c:v>
                </c:pt>
                <c:pt idx="73">
                  <c:v>6245.5</c:v>
                </c:pt>
                <c:pt idx="74">
                  <c:v>6272.727272727273</c:v>
                </c:pt>
                <c:pt idx="75">
                  <c:v>6300</c:v>
                </c:pt>
                <c:pt idx="76">
                  <c:v>6323</c:v>
                </c:pt>
                <c:pt idx="77">
                  <c:v>6341.3</c:v>
                </c:pt>
                <c:pt idx="78">
                  <c:v>6363.5</c:v>
                </c:pt>
                <c:pt idx="79">
                  <c:v>6418.5789473684208</c:v>
                </c:pt>
                <c:pt idx="80">
                  <c:v>6438.5</c:v>
                </c:pt>
                <c:pt idx="81">
                  <c:v>6461</c:v>
                </c:pt>
                <c:pt idx="82">
                  <c:v>6520.2</c:v>
                </c:pt>
                <c:pt idx="83">
                  <c:v>6533</c:v>
                </c:pt>
                <c:pt idx="84">
                  <c:v>6534.48</c:v>
                </c:pt>
                <c:pt idx="85">
                  <c:v>6537.4594594594591</c:v>
                </c:pt>
                <c:pt idx="86">
                  <c:v>6576.666666666667</c:v>
                </c:pt>
                <c:pt idx="87">
                  <c:v>6588.5</c:v>
                </c:pt>
                <c:pt idx="88">
                  <c:v>6598.8</c:v>
                </c:pt>
                <c:pt idx="89">
                  <c:v>6634.3</c:v>
                </c:pt>
                <c:pt idx="90">
                  <c:v>6662.2222222222226</c:v>
                </c:pt>
                <c:pt idx="91">
                  <c:v>6708.9444444444443</c:v>
                </c:pt>
                <c:pt idx="92">
                  <c:v>6752.2577166734063</c:v>
                </c:pt>
                <c:pt idx="93">
                  <c:v>6777.333333333333</c:v>
                </c:pt>
                <c:pt idx="94">
                  <c:v>6867.5</c:v>
                </c:pt>
                <c:pt idx="95">
                  <c:v>6900</c:v>
                </c:pt>
                <c:pt idx="96">
                  <c:v>6958.9210526315792</c:v>
                </c:pt>
                <c:pt idx="97">
                  <c:v>7017.5438596491231</c:v>
                </c:pt>
                <c:pt idx="98">
                  <c:v>7048</c:v>
                </c:pt>
                <c:pt idx="99">
                  <c:v>7139</c:v>
                </c:pt>
                <c:pt idx="100">
                  <c:v>7158.4</c:v>
                </c:pt>
                <c:pt idx="101">
                  <c:v>7187.5</c:v>
                </c:pt>
                <c:pt idx="102">
                  <c:v>7205.6</c:v>
                </c:pt>
                <c:pt idx="103">
                  <c:v>7237</c:v>
                </c:pt>
                <c:pt idx="104">
                  <c:v>7278.5</c:v>
                </c:pt>
                <c:pt idx="105">
                  <c:v>7283.666666666667</c:v>
                </c:pt>
                <c:pt idx="106">
                  <c:v>7412.5</c:v>
                </c:pt>
                <c:pt idx="107">
                  <c:v>7464</c:v>
                </c:pt>
                <c:pt idx="108">
                  <c:v>7637.16</c:v>
                </c:pt>
                <c:pt idx="109">
                  <c:v>7750</c:v>
                </c:pt>
                <c:pt idx="110">
                  <c:v>7804.0249999999996</c:v>
                </c:pt>
                <c:pt idx="111">
                  <c:v>7813.045454545455</c:v>
                </c:pt>
                <c:pt idx="112">
                  <c:v>7817.333333333333</c:v>
                </c:pt>
                <c:pt idx="113">
                  <c:v>7872.25</c:v>
                </c:pt>
                <c:pt idx="114">
                  <c:v>7920</c:v>
                </c:pt>
                <c:pt idx="115">
                  <c:v>8000</c:v>
                </c:pt>
                <c:pt idx="116">
                  <c:v>8093.5555555555557</c:v>
                </c:pt>
                <c:pt idx="117">
                  <c:v>8167.583333333333</c:v>
                </c:pt>
                <c:pt idx="118">
                  <c:v>8175</c:v>
                </c:pt>
                <c:pt idx="119">
                  <c:v>8247.8888888888887</c:v>
                </c:pt>
                <c:pt idx="120">
                  <c:v>8284.5</c:v>
                </c:pt>
                <c:pt idx="121">
                  <c:v>8500</c:v>
                </c:pt>
                <c:pt idx="122">
                  <c:v>8500</c:v>
                </c:pt>
                <c:pt idx="123">
                  <c:v>8524.3661971830988</c:v>
                </c:pt>
                <c:pt idx="124">
                  <c:v>8544.2000000000007</c:v>
                </c:pt>
                <c:pt idx="125">
                  <c:v>8571.25</c:v>
                </c:pt>
                <c:pt idx="126">
                  <c:v>8617.6666666666661</c:v>
                </c:pt>
                <c:pt idx="127">
                  <c:v>8634.0769230769238</c:v>
                </c:pt>
                <c:pt idx="128">
                  <c:v>8684.6153846153848</c:v>
                </c:pt>
                <c:pt idx="129">
                  <c:v>8739.3333333333339</c:v>
                </c:pt>
                <c:pt idx="130">
                  <c:v>8784.8928571428569</c:v>
                </c:pt>
                <c:pt idx="131">
                  <c:v>8881.3953488372099</c:v>
                </c:pt>
                <c:pt idx="132">
                  <c:v>8885.4</c:v>
                </c:pt>
                <c:pt idx="133">
                  <c:v>8888.8888888888887</c:v>
                </c:pt>
                <c:pt idx="134">
                  <c:v>8905.8505747126437</c:v>
                </c:pt>
                <c:pt idx="135">
                  <c:v>8916.5</c:v>
                </c:pt>
                <c:pt idx="136">
                  <c:v>9000</c:v>
                </c:pt>
                <c:pt idx="137">
                  <c:v>9013</c:v>
                </c:pt>
                <c:pt idx="138">
                  <c:v>9031.5</c:v>
                </c:pt>
                <c:pt idx="139">
                  <c:v>9062.5</c:v>
                </c:pt>
                <c:pt idx="140">
                  <c:v>9170.2857142857138</c:v>
                </c:pt>
                <c:pt idx="141">
                  <c:v>9188.7142857142862</c:v>
                </c:pt>
                <c:pt idx="142">
                  <c:v>9200</c:v>
                </c:pt>
                <c:pt idx="143">
                  <c:v>9232.7999999999993</c:v>
                </c:pt>
                <c:pt idx="144">
                  <c:v>9313.4622641509432</c:v>
                </c:pt>
                <c:pt idx="145">
                  <c:v>9366</c:v>
                </c:pt>
                <c:pt idx="146">
                  <c:v>9402.2988505747126</c:v>
                </c:pt>
                <c:pt idx="147">
                  <c:v>9541.4</c:v>
                </c:pt>
                <c:pt idx="148">
                  <c:v>9622.5</c:v>
                </c:pt>
                <c:pt idx="149">
                  <c:v>9680.2222222222226</c:v>
                </c:pt>
                <c:pt idx="150">
                  <c:v>9709.2999999999993</c:v>
                </c:pt>
                <c:pt idx="151">
                  <c:v>9808.3666666666668</c:v>
                </c:pt>
                <c:pt idx="152">
                  <c:v>9933.7999999999993</c:v>
                </c:pt>
                <c:pt idx="153">
                  <c:v>10000</c:v>
                </c:pt>
                <c:pt idx="154">
                  <c:v>10000</c:v>
                </c:pt>
                <c:pt idx="155">
                  <c:v>10000</c:v>
                </c:pt>
                <c:pt idx="156">
                  <c:v>10000</c:v>
                </c:pt>
                <c:pt idx="157">
                  <c:v>10074.775784753363</c:v>
                </c:pt>
                <c:pt idx="158">
                  <c:v>10094.377358490567</c:v>
                </c:pt>
                <c:pt idx="159">
                  <c:v>10100</c:v>
                </c:pt>
                <c:pt idx="160">
                  <c:v>10166.666666666666</c:v>
                </c:pt>
                <c:pt idx="161">
                  <c:v>10244</c:v>
                </c:pt>
                <c:pt idx="162">
                  <c:v>10325.76923076923</c:v>
                </c:pt>
                <c:pt idx="163">
                  <c:v>10327.464285714286</c:v>
                </c:pt>
                <c:pt idx="164">
                  <c:v>10340.799999999999</c:v>
                </c:pt>
                <c:pt idx="165">
                  <c:v>10352.941176470587</c:v>
                </c:pt>
                <c:pt idx="166">
                  <c:v>10405.5</c:v>
                </c:pt>
                <c:pt idx="167">
                  <c:v>10476.823529411764</c:v>
                </c:pt>
                <c:pt idx="168">
                  <c:v>10498</c:v>
                </c:pt>
                <c:pt idx="169">
                  <c:v>10568.888888888889</c:v>
                </c:pt>
                <c:pt idx="170">
                  <c:v>10640.875</c:v>
                </c:pt>
                <c:pt idx="171">
                  <c:v>10681.3125</c:v>
                </c:pt>
                <c:pt idx="172">
                  <c:v>10714.285714285714</c:v>
                </c:pt>
                <c:pt idx="173">
                  <c:v>11000</c:v>
                </c:pt>
                <c:pt idx="174">
                  <c:v>11052.631578947368</c:v>
                </c:pt>
                <c:pt idx="175">
                  <c:v>11075</c:v>
                </c:pt>
                <c:pt idx="176">
                  <c:v>11214</c:v>
                </c:pt>
                <c:pt idx="177">
                  <c:v>11285.023809523809</c:v>
                </c:pt>
                <c:pt idx="178">
                  <c:v>11385.758620689656</c:v>
                </c:pt>
                <c:pt idx="179">
                  <c:v>11433.473684210527</c:v>
                </c:pt>
                <c:pt idx="180">
                  <c:v>11472.773148148148</c:v>
                </c:pt>
                <c:pt idx="181">
                  <c:v>11483.129496402878</c:v>
                </c:pt>
                <c:pt idx="182">
                  <c:v>11794</c:v>
                </c:pt>
                <c:pt idx="183">
                  <c:v>11842.105263157895</c:v>
                </c:pt>
                <c:pt idx="184">
                  <c:v>11904.761904761905</c:v>
                </c:pt>
                <c:pt idx="185">
                  <c:v>11991.333333333334</c:v>
                </c:pt>
                <c:pt idx="186">
                  <c:v>12010</c:v>
                </c:pt>
                <c:pt idx="187">
                  <c:v>12171.56</c:v>
                </c:pt>
                <c:pt idx="188">
                  <c:v>12454.25</c:v>
                </c:pt>
                <c:pt idx="189">
                  <c:v>12500</c:v>
                </c:pt>
                <c:pt idx="190">
                  <c:v>12563.8</c:v>
                </c:pt>
                <c:pt idx="191">
                  <c:v>12669.44761904762</c:v>
                </c:pt>
                <c:pt idx="192">
                  <c:v>12819.833333333334</c:v>
                </c:pt>
                <c:pt idx="193">
                  <c:v>12873.333333333334</c:v>
                </c:pt>
                <c:pt idx="194">
                  <c:v>13000</c:v>
                </c:pt>
                <c:pt idx="195">
                  <c:v>13272.727272727272</c:v>
                </c:pt>
                <c:pt idx="196">
                  <c:v>13349.015978695073</c:v>
                </c:pt>
                <c:pt idx="197">
                  <c:v>13888.888888888889</c:v>
                </c:pt>
                <c:pt idx="198">
                  <c:v>13954.5</c:v>
                </c:pt>
                <c:pt idx="199">
                  <c:v>14031.545454545454</c:v>
                </c:pt>
                <c:pt idx="200">
                  <c:v>14119</c:v>
                </c:pt>
                <c:pt idx="201">
                  <c:v>14902</c:v>
                </c:pt>
                <c:pt idx="202">
                  <c:v>15284.5625</c:v>
                </c:pt>
                <c:pt idx="203">
                  <c:v>15480.715</c:v>
                </c:pt>
                <c:pt idx="204">
                  <c:v>15508.4</c:v>
                </c:pt>
                <c:pt idx="205">
                  <c:v>25000</c:v>
                </c:pt>
                <c:pt idx="206">
                  <c:v>25222.222222222223</c:v>
                </c:pt>
                <c:pt idx="207">
                  <c:v>71006</c:v>
                </c:pt>
              </c:numCache>
            </c:numRef>
          </c:yVal>
          <c:smooth val="1"/>
        </c:ser>
        <c:dLbls>
          <c:showLegendKey val="0"/>
          <c:showVal val="0"/>
          <c:showCatName val="0"/>
          <c:showSerName val="0"/>
          <c:showPercent val="0"/>
          <c:showBubbleSize val="0"/>
        </c:dLbls>
        <c:axId val="128435712"/>
        <c:axId val="128437632"/>
      </c:scatterChart>
      <c:scatterChart>
        <c:scatterStyle val="lineMarker"/>
        <c:varyColors val="0"/>
        <c:ser>
          <c:idx val="1"/>
          <c:order val="1"/>
          <c:tx>
            <c:v>Ihr Rang</c:v>
          </c:tx>
          <c:spPr>
            <a:ln w="15875">
              <a:solidFill>
                <a:srgbClr val="C00000"/>
              </a:solidFill>
            </a:ln>
          </c:spPr>
          <c:marker>
            <c:symbol val="x"/>
            <c:size val="10"/>
            <c:spPr>
              <a:noFill/>
              <a:ln w="25400">
                <a:solidFill>
                  <a:srgbClr val="C00000"/>
                </a:solidFill>
              </a:ln>
            </c:spPr>
          </c:marker>
          <c:dPt>
            <c:idx val="0"/>
            <c:marker>
              <c:symbol val="none"/>
            </c:marker>
            <c:bubble3D val="0"/>
          </c:dPt>
          <c:dPt>
            <c:idx val="2"/>
            <c:marker>
              <c:symbol val="none"/>
            </c:marker>
            <c:bubble3D val="0"/>
          </c:dPt>
          <c:xVal>
            <c:numRef>
              <c:f>(Rang!$V$60,Rang!$S$61,Rang!$S$61)</c:f>
              <c:numCache>
                <c:formatCode>General</c:formatCode>
                <c:ptCount val="3"/>
                <c:pt idx="0">
                  <c:v>0</c:v>
                </c:pt>
                <c:pt idx="1">
                  <c:v>172</c:v>
                </c:pt>
                <c:pt idx="2">
                  <c:v>172</c:v>
                </c:pt>
              </c:numCache>
            </c:numRef>
          </c:xVal>
          <c:yVal>
            <c:numRef>
              <c:f>(Rang!$S$60,Rang!$S$60,Rang!$V$60)</c:f>
              <c:numCache>
                <c:formatCode>#,##0</c:formatCode>
                <c:ptCount val="3"/>
                <c:pt idx="0">
                  <c:v>10714.285714285714</c:v>
                </c:pt>
                <c:pt idx="1">
                  <c:v>10714.285714285714</c:v>
                </c:pt>
                <c:pt idx="2" formatCode="General">
                  <c:v>0</c:v>
                </c:pt>
              </c:numCache>
            </c:numRef>
          </c:yVal>
          <c:smooth val="0"/>
        </c:ser>
        <c:dLbls>
          <c:showLegendKey val="0"/>
          <c:showVal val="0"/>
          <c:showCatName val="0"/>
          <c:showSerName val="0"/>
          <c:showPercent val="0"/>
          <c:showBubbleSize val="0"/>
        </c:dLbls>
        <c:axId val="128445056"/>
        <c:axId val="128443520"/>
      </c:scatterChart>
      <c:valAx>
        <c:axId val="128435712"/>
        <c:scaling>
          <c:orientation val="minMax"/>
        </c:scaling>
        <c:delete val="0"/>
        <c:axPos val="b"/>
        <c:majorTickMark val="out"/>
        <c:minorTickMark val="none"/>
        <c:tickLblPos val="nextTo"/>
        <c:crossAx val="128437632"/>
        <c:crosses val="autoZero"/>
        <c:crossBetween val="midCat"/>
      </c:valAx>
      <c:valAx>
        <c:axId val="128437632"/>
        <c:scaling>
          <c:orientation val="minMax"/>
        </c:scaling>
        <c:delete val="0"/>
        <c:axPos val="l"/>
        <c:majorGridlines/>
        <c:numFmt formatCode="#,##0" sourceLinked="1"/>
        <c:majorTickMark val="out"/>
        <c:minorTickMark val="none"/>
        <c:tickLblPos val="nextTo"/>
        <c:crossAx val="128435712"/>
        <c:crosses val="autoZero"/>
        <c:crossBetween val="midCat"/>
      </c:valAx>
      <c:valAx>
        <c:axId val="128443520"/>
        <c:scaling>
          <c:orientation val="minMax"/>
        </c:scaling>
        <c:delete val="1"/>
        <c:axPos val="r"/>
        <c:numFmt formatCode="#,##0" sourceLinked="1"/>
        <c:majorTickMark val="out"/>
        <c:minorTickMark val="none"/>
        <c:tickLblPos val="nextTo"/>
        <c:crossAx val="128445056"/>
        <c:crosses val="max"/>
        <c:crossBetween val="midCat"/>
      </c:valAx>
      <c:valAx>
        <c:axId val="128445056"/>
        <c:scaling>
          <c:orientation val="minMax"/>
        </c:scaling>
        <c:delete val="1"/>
        <c:axPos val="b"/>
        <c:numFmt formatCode="General" sourceLinked="1"/>
        <c:majorTickMark val="out"/>
        <c:minorTickMark val="none"/>
        <c:tickLblPos val="nextTo"/>
        <c:crossAx val="128443520"/>
        <c:crosses val="autoZero"/>
        <c:crossBetween val="midCat"/>
      </c:valAx>
    </c:plotArea>
    <c:plotVisOnly val="1"/>
    <c:dispBlanksAs val="gap"/>
    <c:showDLblsOverMax val="0"/>
  </c:chart>
  <c:printSettings>
    <c:headerFooter/>
    <c:pageMargins b="0.78740157499999996" l="0.7" r="0.7" t="0.78740157499999996"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a:t>Rang</a:t>
            </a:r>
            <a:r>
              <a:rPr lang="de-DE" sz="1600" baseline="0"/>
              <a:t> zu allen Kommunen - kWh</a:t>
            </a:r>
            <a:r>
              <a:rPr lang="de-DE" sz="1600" baseline="-25000"/>
              <a:t>SB</a:t>
            </a:r>
            <a:r>
              <a:rPr lang="de-DE" sz="1600" baseline="0"/>
              <a:t>/EW</a:t>
            </a:r>
            <a:endParaRPr lang="de-DE" sz="1600"/>
          </a:p>
        </c:rich>
      </c:tx>
      <c:overlay val="0"/>
    </c:title>
    <c:autoTitleDeleted val="0"/>
    <c:plotArea>
      <c:layout/>
      <c:scatterChart>
        <c:scatterStyle val="smoothMarker"/>
        <c:varyColors val="0"/>
        <c:ser>
          <c:idx val="0"/>
          <c:order val="0"/>
          <c:tx>
            <c:v>Kommunenrangfolge</c:v>
          </c:tx>
          <c:spPr>
            <a:ln>
              <a:solidFill>
                <a:srgbClr val="0081C1"/>
              </a:solidFill>
            </a:ln>
          </c:spPr>
          <c:marker>
            <c:symbol val="none"/>
          </c:marker>
          <c:yVal>
            <c:numRef>
              <c:f>Sortieren!$T$3:$T$216</c:f>
              <c:numCache>
                <c:formatCode>#,##0</c:formatCode>
                <c:ptCount val="214"/>
                <c:pt idx="0">
                  <c:v>4.7599337748344371E-2</c:v>
                </c:pt>
                <c:pt idx="1">
                  <c:v>7.6741440377804018E-2</c:v>
                </c:pt>
                <c:pt idx="2">
                  <c:v>7.7624839948783608E-2</c:v>
                </c:pt>
                <c:pt idx="3">
                  <c:v>1.0429447852760736</c:v>
                </c:pt>
                <c:pt idx="4">
                  <c:v>5.1282051282051286</c:v>
                </c:pt>
                <c:pt idx="5">
                  <c:v>13.315579227696405</c:v>
                </c:pt>
                <c:pt idx="6">
                  <c:v>16.384364820846905</c:v>
                </c:pt>
                <c:pt idx="7">
                  <c:v>19.787644787644787</c:v>
                </c:pt>
                <c:pt idx="8">
                  <c:v>20.439759036144579</c:v>
                </c:pt>
                <c:pt idx="9">
                  <c:v>21.057692307692307</c:v>
                </c:pt>
                <c:pt idx="10">
                  <c:v>22.84569138276553</c:v>
                </c:pt>
                <c:pt idx="11">
                  <c:v>23.247232472324722</c:v>
                </c:pt>
                <c:pt idx="12">
                  <c:v>24.937655860349128</c:v>
                </c:pt>
                <c:pt idx="13">
                  <c:v>25.655976676384839</c:v>
                </c:pt>
                <c:pt idx="14">
                  <c:v>25.789813023855576</c:v>
                </c:pt>
                <c:pt idx="15">
                  <c:v>25.948103792415171</c:v>
                </c:pt>
                <c:pt idx="16">
                  <c:v>26.432432432432432</c:v>
                </c:pt>
                <c:pt idx="17">
                  <c:v>28.428571428571427</c:v>
                </c:pt>
                <c:pt idx="18">
                  <c:v>29.622119815668203</c:v>
                </c:pt>
                <c:pt idx="19">
                  <c:v>30.40987370838117</c:v>
                </c:pt>
                <c:pt idx="20">
                  <c:v>30.640668523676879</c:v>
                </c:pt>
                <c:pt idx="21">
                  <c:v>31.283419023136247</c:v>
                </c:pt>
                <c:pt idx="22">
                  <c:v>31.958989501312335</c:v>
                </c:pt>
                <c:pt idx="23">
                  <c:v>32.653061224489797</c:v>
                </c:pt>
                <c:pt idx="24">
                  <c:v>33.864541832669325</c:v>
                </c:pt>
                <c:pt idx="25">
                  <c:v>34.385964912280699</c:v>
                </c:pt>
                <c:pt idx="26">
                  <c:v>34.687050359712231</c:v>
                </c:pt>
                <c:pt idx="27">
                  <c:v>34.691588785046726</c:v>
                </c:pt>
                <c:pt idx="28">
                  <c:v>34.905228758169933</c:v>
                </c:pt>
                <c:pt idx="29">
                  <c:v>35.619800332778702</c:v>
                </c:pt>
                <c:pt idx="30">
                  <c:v>35.72144112478032</c:v>
                </c:pt>
                <c:pt idx="31">
                  <c:v>35.885167464114829</c:v>
                </c:pt>
                <c:pt idx="32">
                  <c:v>36.423772609819125</c:v>
                </c:pt>
                <c:pt idx="33">
                  <c:v>36.710227272727273</c:v>
                </c:pt>
                <c:pt idx="34">
                  <c:v>37.91016349233103</c:v>
                </c:pt>
                <c:pt idx="35">
                  <c:v>38.783025807158396</c:v>
                </c:pt>
                <c:pt idx="36">
                  <c:v>38.785834738617204</c:v>
                </c:pt>
                <c:pt idx="37">
                  <c:v>39.008176614881442</c:v>
                </c:pt>
                <c:pt idx="38">
                  <c:v>39.094650205761319</c:v>
                </c:pt>
                <c:pt idx="39">
                  <c:v>39.204381512156026</c:v>
                </c:pt>
                <c:pt idx="40">
                  <c:v>39.28354300144975</c:v>
                </c:pt>
                <c:pt idx="41">
                  <c:v>39.314981949458485</c:v>
                </c:pt>
                <c:pt idx="42">
                  <c:v>39.559014267185475</c:v>
                </c:pt>
                <c:pt idx="43">
                  <c:v>40.977604343400067</c:v>
                </c:pt>
                <c:pt idx="44">
                  <c:v>41.583810614738447</c:v>
                </c:pt>
                <c:pt idx="45">
                  <c:v>42.332655275291565</c:v>
                </c:pt>
                <c:pt idx="46">
                  <c:v>42.338498212157333</c:v>
                </c:pt>
                <c:pt idx="47">
                  <c:v>42.53745145182171</c:v>
                </c:pt>
                <c:pt idx="48">
                  <c:v>42.804366254670278</c:v>
                </c:pt>
                <c:pt idx="49">
                  <c:v>43.738926608470742</c:v>
                </c:pt>
                <c:pt idx="50">
                  <c:v>43.857142857142854</c:v>
                </c:pt>
                <c:pt idx="51">
                  <c:v>44.257703081232492</c:v>
                </c:pt>
                <c:pt idx="52">
                  <c:v>44.266666666666666</c:v>
                </c:pt>
                <c:pt idx="53">
                  <c:v>44.389236545682103</c:v>
                </c:pt>
                <c:pt idx="54">
                  <c:v>44.428571428571431</c:v>
                </c:pt>
                <c:pt idx="55">
                  <c:v>44.864457831325304</c:v>
                </c:pt>
                <c:pt idx="56">
                  <c:v>45.005677785663593</c:v>
                </c:pt>
                <c:pt idx="57">
                  <c:v>45.056709306540988</c:v>
                </c:pt>
                <c:pt idx="58">
                  <c:v>45.244215938303341</c:v>
                </c:pt>
                <c:pt idx="59">
                  <c:v>45.981595092024541</c:v>
                </c:pt>
                <c:pt idx="60">
                  <c:v>46.119796954314722</c:v>
                </c:pt>
                <c:pt idx="61">
                  <c:v>46.51653846153846</c:v>
                </c:pt>
                <c:pt idx="62">
                  <c:v>46.558704453441294</c:v>
                </c:pt>
                <c:pt idx="63">
                  <c:v>46.652955982564919</c:v>
                </c:pt>
                <c:pt idx="64">
                  <c:v>47.135849056603774</c:v>
                </c:pt>
                <c:pt idx="65">
                  <c:v>47.359433878289764</c:v>
                </c:pt>
                <c:pt idx="66">
                  <c:v>47.362068965517238</c:v>
                </c:pt>
                <c:pt idx="67">
                  <c:v>47.88486842105263</c:v>
                </c:pt>
                <c:pt idx="68">
                  <c:v>48.058420365535248</c:v>
                </c:pt>
                <c:pt idx="69">
                  <c:v>48.125800376647831</c:v>
                </c:pt>
                <c:pt idx="70">
                  <c:v>48.429196282121374</c:v>
                </c:pt>
                <c:pt idx="71">
                  <c:v>48.68913857677903</c:v>
                </c:pt>
                <c:pt idx="72">
                  <c:v>48.931623389301052</c:v>
                </c:pt>
                <c:pt idx="73">
                  <c:v>49.050347222222221</c:v>
                </c:pt>
                <c:pt idx="74">
                  <c:v>49.10671936758893</c:v>
                </c:pt>
                <c:pt idx="75">
                  <c:v>49.436424757761522</c:v>
                </c:pt>
                <c:pt idx="76">
                  <c:v>49.492385786802032</c:v>
                </c:pt>
                <c:pt idx="77">
                  <c:v>49.712574850299404</c:v>
                </c:pt>
                <c:pt idx="78">
                  <c:v>49.811320754716981</c:v>
                </c:pt>
                <c:pt idx="79">
                  <c:v>49.976307996051332</c:v>
                </c:pt>
                <c:pt idx="80">
                  <c:v>50.09984468604393</c:v>
                </c:pt>
                <c:pt idx="81">
                  <c:v>50.430232558139537</c:v>
                </c:pt>
                <c:pt idx="82">
                  <c:v>50.855227882037532</c:v>
                </c:pt>
                <c:pt idx="83">
                  <c:v>51.111111111111114</c:v>
                </c:pt>
                <c:pt idx="84">
                  <c:v>51.300829875518673</c:v>
                </c:pt>
                <c:pt idx="85">
                  <c:v>51.684931506849317</c:v>
                </c:pt>
                <c:pt idx="86">
                  <c:v>52.329022988505749</c:v>
                </c:pt>
                <c:pt idx="87">
                  <c:v>52.546449036291023</c:v>
                </c:pt>
                <c:pt idx="88">
                  <c:v>52.582258064516132</c:v>
                </c:pt>
                <c:pt idx="89">
                  <c:v>52.947916666666664</c:v>
                </c:pt>
                <c:pt idx="90">
                  <c:v>53.025185185185187</c:v>
                </c:pt>
                <c:pt idx="91">
                  <c:v>53.036303630363037</c:v>
                </c:pt>
                <c:pt idx="92">
                  <c:v>53.485469780709572</c:v>
                </c:pt>
                <c:pt idx="93">
                  <c:v>53.685736037848713</c:v>
                </c:pt>
                <c:pt idx="94">
                  <c:v>53.735099337748345</c:v>
                </c:pt>
                <c:pt idx="95">
                  <c:v>53.820309505557688</c:v>
                </c:pt>
                <c:pt idx="96">
                  <c:v>54.173913043478258</c:v>
                </c:pt>
                <c:pt idx="97">
                  <c:v>54.226337448559669</c:v>
                </c:pt>
                <c:pt idx="98">
                  <c:v>54.892183288409704</c:v>
                </c:pt>
                <c:pt idx="99">
                  <c:v>55.111338100102145</c:v>
                </c:pt>
                <c:pt idx="100">
                  <c:v>55.141449565798261</c:v>
                </c:pt>
                <c:pt idx="101">
                  <c:v>55.355660116246888</c:v>
                </c:pt>
                <c:pt idx="102">
                  <c:v>55.369861130207617</c:v>
                </c:pt>
                <c:pt idx="103">
                  <c:v>55.387962291515592</c:v>
                </c:pt>
                <c:pt idx="104">
                  <c:v>55.598765432098766</c:v>
                </c:pt>
                <c:pt idx="105">
                  <c:v>56.478070175438596</c:v>
                </c:pt>
                <c:pt idx="106">
                  <c:v>56.85221674876847</c:v>
                </c:pt>
                <c:pt idx="107">
                  <c:v>57.188751926040062</c:v>
                </c:pt>
                <c:pt idx="108">
                  <c:v>57.2</c:v>
                </c:pt>
                <c:pt idx="109">
                  <c:v>57.209005376344088</c:v>
                </c:pt>
                <c:pt idx="110">
                  <c:v>57.47972489464896</c:v>
                </c:pt>
                <c:pt idx="111">
                  <c:v>57.505635552284126</c:v>
                </c:pt>
                <c:pt idx="112">
                  <c:v>57.514351320321467</c:v>
                </c:pt>
                <c:pt idx="113">
                  <c:v>57.896331738436999</c:v>
                </c:pt>
                <c:pt idx="114">
                  <c:v>58.456117873158234</c:v>
                </c:pt>
                <c:pt idx="115">
                  <c:v>58.502387584560289</c:v>
                </c:pt>
                <c:pt idx="116">
                  <c:v>58.754545454545458</c:v>
                </c:pt>
                <c:pt idx="117">
                  <c:v>58.812949640287769</c:v>
                </c:pt>
                <c:pt idx="118">
                  <c:v>58.823722627737226</c:v>
                </c:pt>
                <c:pt idx="119">
                  <c:v>58.835515889565436</c:v>
                </c:pt>
                <c:pt idx="120">
                  <c:v>58.891743119266053</c:v>
                </c:pt>
                <c:pt idx="121">
                  <c:v>58.997050147492622</c:v>
                </c:pt>
                <c:pt idx="122">
                  <c:v>59.143661971830987</c:v>
                </c:pt>
                <c:pt idx="123">
                  <c:v>59.765572702563063</c:v>
                </c:pt>
                <c:pt idx="124">
                  <c:v>60</c:v>
                </c:pt>
                <c:pt idx="125">
                  <c:v>60.679611650485434</c:v>
                </c:pt>
                <c:pt idx="126">
                  <c:v>61.357894736842105</c:v>
                </c:pt>
                <c:pt idx="127">
                  <c:v>61.472260642385123</c:v>
                </c:pt>
                <c:pt idx="128">
                  <c:v>61.602962962962962</c:v>
                </c:pt>
                <c:pt idx="129">
                  <c:v>61.705882352941174</c:v>
                </c:pt>
                <c:pt idx="130">
                  <c:v>61.883088465145356</c:v>
                </c:pt>
                <c:pt idx="131">
                  <c:v>62.121212121212125</c:v>
                </c:pt>
                <c:pt idx="132">
                  <c:v>62.616613418530349</c:v>
                </c:pt>
                <c:pt idx="133">
                  <c:v>62.691033138401558</c:v>
                </c:pt>
                <c:pt idx="134">
                  <c:v>63.197026022304833</c:v>
                </c:pt>
                <c:pt idx="135">
                  <c:v>63.272611464968151</c:v>
                </c:pt>
                <c:pt idx="136">
                  <c:v>63.614851485148513</c:v>
                </c:pt>
                <c:pt idx="137">
                  <c:v>64.173274596182083</c:v>
                </c:pt>
                <c:pt idx="138">
                  <c:v>64.245300237269575</c:v>
                </c:pt>
                <c:pt idx="139">
                  <c:v>64.803231151615577</c:v>
                </c:pt>
                <c:pt idx="140">
                  <c:v>64.808955223880602</c:v>
                </c:pt>
                <c:pt idx="141">
                  <c:v>64.890282131661436</c:v>
                </c:pt>
                <c:pt idx="142">
                  <c:v>65.232283464566933</c:v>
                </c:pt>
                <c:pt idx="143">
                  <c:v>65.293822199899552</c:v>
                </c:pt>
                <c:pt idx="144">
                  <c:v>65.331242158092849</c:v>
                </c:pt>
                <c:pt idx="145">
                  <c:v>66.198200224971885</c:v>
                </c:pt>
                <c:pt idx="146">
                  <c:v>66.485013623978205</c:v>
                </c:pt>
                <c:pt idx="147">
                  <c:v>66.622418879056042</c:v>
                </c:pt>
                <c:pt idx="148">
                  <c:v>66.857733175914987</c:v>
                </c:pt>
                <c:pt idx="149">
                  <c:v>67.253551225644244</c:v>
                </c:pt>
                <c:pt idx="150">
                  <c:v>67.337883959044362</c:v>
                </c:pt>
                <c:pt idx="151">
                  <c:v>67.644914073385976</c:v>
                </c:pt>
                <c:pt idx="152">
                  <c:v>67.669172932330824</c:v>
                </c:pt>
                <c:pt idx="153">
                  <c:v>67.716396903589015</c:v>
                </c:pt>
                <c:pt idx="154">
                  <c:v>68.050806353825635</c:v>
                </c:pt>
                <c:pt idx="155">
                  <c:v>68.201372997711672</c:v>
                </c:pt>
                <c:pt idx="156">
                  <c:v>69.482078853046602</c:v>
                </c:pt>
                <c:pt idx="157">
                  <c:v>69.652173913043484</c:v>
                </c:pt>
                <c:pt idx="158">
                  <c:v>69.711191335740068</c:v>
                </c:pt>
                <c:pt idx="159">
                  <c:v>70.603139013452918</c:v>
                </c:pt>
                <c:pt idx="160">
                  <c:v>70.687802207827758</c:v>
                </c:pt>
                <c:pt idx="161">
                  <c:v>70.693278179937948</c:v>
                </c:pt>
                <c:pt idx="162">
                  <c:v>70.770297029702974</c:v>
                </c:pt>
                <c:pt idx="163">
                  <c:v>70.921985815602838</c:v>
                </c:pt>
                <c:pt idx="164">
                  <c:v>71.041666666666671</c:v>
                </c:pt>
                <c:pt idx="165">
                  <c:v>71.248278123975069</c:v>
                </c:pt>
                <c:pt idx="166">
                  <c:v>71.784562211981566</c:v>
                </c:pt>
                <c:pt idx="167">
                  <c:v>71.886002886002885</c:v>
                </c:pt>
                <c:pt idx="168">
                  <c:v>72.964705882352945</c:v>
                </c:pt>
                <c:pt idx="169">
                  <c:v>73.656896551724131</c:v>
                </c:pt>
                <c:pt idx="170">
                  <c:v>73.847803272432387</c:v>
                </c:pt>
                <c:pt idx="171">
                  <c:v>74.410094637223978</c:v>
                </c:pt>
                <c:pt idx="172">
                  <c:v>74.500314366551393</c:v>
                </c:pt>
                <c:pt idx="173">
                  <c:v>74.936231884057975</c:v>
                </c:pt>
                <c:pt idx="174">
                  <c:v>74.950207468879668</c:v>
                </c:pt>
                <c:pt idx="175">
                  <c:v>75.284996410624558</c:v>
                </c:pt>
                <c:pt idx="176">
                  <c:v>76.335877862595424</c:v>
                </c:pt>
                <c:pt idx="177">
                  <c:v>76.555023923444978</c:v>
                </c:pt>
                <c:pt idx="178">
                  <c:v>76.64898550724638</c:v>
                </c:pt>
                <c:pt idx="179">
                  <c:v>76.660341555977226</c:v>
                </c:pt>
                <c:pt idx="180">
                  <c:v>77.13333333333334</c:v>
                </c:pt>
                <c:pt idx="181">
                  <c:v>77.144620811287481</c:v>
                </c:pt>
                <c:pt idx="182">
                  <c:v>77.217879604672063</c:v>
                </c:pt>
                <c:pt idx="183">
                  <c:v>77.992784519514601</c:v>
                </c:pt>
                <c:pt idx="184">
                  <c:v>79.061403508771932</c:v>
                </c:pt>
                <c:pt idx="185">
                  <c:v>80.458912768647281</c:v>
                </c:pt>
                <c:pt idx="186">
                  <c:v>81.364829396325462</c:v>
                </c:pt>
                <c:pt idx="187">
                  <c:v>81.474878444084283</c:v>
                </c:pt>
                <c:pt idx="188">
                  <c:v>82.02153110047847</c:v>
                </c:pt>
                <c:pt idx="189">
                  <c:v>82.13296398891967</c:v>
                </c:pt>
                <c:pt idx="190">
                  <c:v>82.281124497991968</c:v>
                </c:pt>
                <c:pt idx="191">
                  <c:v>82.571163653222072</c:v>
                </c:pt>
                <c:pt idx="192">
                  <c:v>85.476134354743664</c:v>
                </c:pt>
                <c:pt idx="193">
                  <c:v>86.289017341040463</c:v>
                </c:pt>
                <c:pt idx="194">
                  <c:v>87.138375740676196</c:v>
                </c:pt>
                <c:pt idx="195">
                  <c:v>87.489649223691771</c:v>
                </c:pt>
                <c:pt idx="196">
                  <c:v>87.498299319727892</c:v>
                </c:pt>
                <c:pt idx="197">
                  <c:v>88.228932584269657</c:v>
                </c:pt>
                <c:pt idx="198">
                  <c:v>89.078864353312298</c:v>
                </c:pt>
                <c:pt idx="199">
                  <c:v>93.462574850299404</c:v>
                </c:pt>
                <c:pt idx="200">
                  <c:v>94.237215909090907</c:v>
                </c:pt>
                <c:pt idx="201">
                  <c:v>96.790849673202615</c:v>
                </c:pt>
                <c:pt idx="202">
                  <c:v>97.782087165133944</c:v>
                </c:pt>
                <c:pt idx="203">
                  <c:v>104.22628726287263</c:v>
                </c:pt>
                <c:pt idx="204">
                  <c:v>104.41582336706531</c:v>
                </c:pt>
                <c:pt idx="205">
                  <c:v>104.89082969432314</c:v>
                </c:pt>
                <c:pt idx="206">
                  <c:v>105.47898799313894</c:v>
                </c:pt>
                <c:pt idx="207">
                  <c:v>105.71590909090909</c:v>
                </c:pt>
                <c:pt idx="208">
                  <c:v>107.52688172043011</c:v>
                </c:pt>
                <c:pt idx="209">
                  <c:v>108.03003003003003</c:v>
                </c:pt>
                <c:pt idx="210">
                  <c:v>128.28185328185327</c:v>
                </c:pt>
                <c:pt idx="211">
                  <c:v>133.48218527315913</c:v>
                </c:pt>
                <c:pt idx="212">
                  <c:v>206.61157024793388</c:v>
                </c:pt>
                <c:pt idx="213">
                  <c:v>631.16444444444448</c:v>
                </c:pt>
              </c:numCache>
            </c:numRef>
          </c:yVal>
          <c:smooth val="1"/>
        </c:ser>
        <c:dLbls>
          <c:showLegendKey val="0"/>
          <c:showVal val="0"/>
          <c:showCatName val="0"/>
          <c:showSerName val="0"/>
          <c:showPercent val="0"/>
          <c:showBubbleSize val="0"/>
        </c:dLbls>
        <c:axId val="131821568"/>
        <c:axId val="131823488"/>
      </c:scatterChart>
      <c:scatterChart>
        <c:scatterStyle val="lineMarker"/>
        <c:varyColors val="0"/>
        <c:ser>
          <c:idx val="1"/>
          <c:order val="1"/>
          <c:tx>
            <c:v>Ihr Rang</c:v>
          </c:tx>
          <c:spPr>
            <a:ln w="15875">
              <a:solidFill>
                <a:srgbClr val="C00000"/>
              </a:solidFill>
            </a:ln>
          </c:spPr>
          <c:marker>
            <c:symbol val="x"/>
            <c:size val="10"/>
            <c:spPr>
              <a:noFill/>
              <a:ln w="25400">
                <a:solidFill>
                  <a:srgbClr val="C00000"/>
                </a:solidFill>
              </a:ln>
            </c:spPr>
          </c:marker>
          <c:dPt>
            <c:idx val="0"/>
            <c:marker>
              <c:symbol val="none"/>
            </c:marker>
            <c:bubble3D val="0"/>
          </c:dPt>
          <c:dPt>
            <c:idx val="2"/>
            <c:marker>
              <c:symbol val="none"/>
            </c:marker>
            <c:bubble3D val="0"/>
          </c:dPt>
          <c:xVal>
            <c:numRef>
              <c:f>(Rang!$J$85,Rang!$G$86,Rang!$G$86)</c:f>
              <c:numCache>
                <c:formatCode>General</c:formatCode>
                <c:ptCount val="3"/>
                <c:pt idx="0">
                  <c:v>0</c:v>
                </c:pt>
                <c:pt idx="1">
                  <c:v>213</c:v>
                </c:pt>
                <c:pt idx="2">
                  <c:v>213</c:v>
                </c:pt>
              </c:numCache>
            </c:numRef>
          </c:xVal>
          <c:yVal>
            <c:numRef>
              <c:f>(Rang!$G$85,Rang!$G$85,Rang!$J$85)</c:f>
              <c:numCache>
                <c:formatCode>0</c:formatCode>
                <c:ptCount val="3"/>
                <c:pt idx="0">
                  <c:v>150</c:v>
                </c:pt>
                <c:pt idx="1">
                  <c:v>150</c:v>
                </c:pt>
                <c:pt idx="2" formatCode="General">
                  <c:v>0</c:v>
                </c:pt>
              </c:numCache>
            </c:numRef>
          </c:yVal>
          <c:smooth val="0"/>
        </c:ser>
        <c:dLbls>
          <c:showLegendKey val="0"/>
          <c:showVal val="0"/>
          <c:showCatName val="0"/>
          <c:showSerName val="0"/>
          <c:showPercent val="0"/>
          <c:showBubbleSize val="0"/>
        </c:dLbls>
        <c:axId val="131830912"/>
        <c:axId val="131825024"/>
      </c:scatterChart>
      <c:valAx>
        <c:axId val="131821568"/>
        <c:scaling>
          <c:orientation val="minMax"/>
        </c:scaling>
        <c:delete val="0"/>
        <c:axPos val="b"/>
        <c:majorTickMark val="out"/>
        <c:minorTickMark val="none"/>
        <c:tickLblPos val="nextTo"/>
        <c:crossAx val="131823488"/>
        <c:crosses val="autoZero"/>
        <c:crossBetween val="midCat"/>
      </c:valAx>
      <c:valAx>
        <c:axId val="131823488"/>
        <c:scaling>
          <c:orientation val="minMax"/>
        </c:scaling>
        <c:delete val="0"/>
        <c:axPos val="l"/>
        <c:majorGridlines/>
        <c:numFmt formatCode="#,##0" sourceLinked="1"/>
        <c:majorTickMark val="out"/>
        <c:minorTickMark val="none"/>
        <c:tickLblPos val="nextTo"/>
        <c:crossAx val="131821568"/>
        <c:crosses val="autoZero"/>
        <c:crossBetween val="midCat"/>
      </c:valAx>
      <c:valAx>
        <c:axId val="131825024"/>
        <c:scaling>
          <c:orientation val="minMax"/>
        </c:scaling>
        <c:delete val="1"/>
        <c:axPos val="r"/>
        <c:numFmt formatCode="0" sourceLinked="1"/>
        <c:majorTickMark val="out"/>
        <c:minorTickMark val="none"/>
        <c:tickLblPos val="nextTo"/>
        <c:crossAx val="131830912"/>
        <c:crosses val="max"/>
        <c:crossBetween val="midCat"/>
      </c:valAx>
      <c:valAx>
        <c:axId val="131830912"/>
        <c:scaling>
          <c:orientation val="minMax"/>
        </c:scaling>
        <c:delete val="1"/>
        <c:axPos val="b"/>
        <c:numFmt formatCode="General" sourceLinked="1"/>
        <c:majorTickMark val="out"/>
        <c:minorTickMark val="none"/>
        <c:tickLblPos val="nextTo"/>
        <c:crossAx val="131825024"/>
        <c:crosses val="autoZero"/>
        <c:crossBetween val="midCat"/>
      </c:valAx>
    </c:plotArea>
    <c:plotVisOnly val="1"/>
    <c:dispBlanksAs val="gap"/>
    <c:showDLblsOverMax val="0"/>
  </c:chart>
  <c:printSettings>
    <c:headerFooter/>
    <c:pageMargins b="0.78740157499999996" l="0.7" r="0.7" t="0.78740157499999996"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a:t>Rang</a:t>
            </a:r>
            <a:r>
              <a:rPr lang="de-DE" sz="1600" baseline="0"/>
              <a:t> zu allen Kommunen - AP</a:t>
            </a:r>
            <a:r>
              <a:rPr lang="de-DE" sz="1600" baseline="-25000"/>
              <a:t>SB</a:t>
            </a:r>
            <a:r>
              <a:rPr lang="de-DE" sz="1600" baseline="0"/>
              <a:t> </a:t>
            </a:r>
            <a:r>
              <a:rPr lang="de-DE" sz="1600" b="0" i="1" baseline="0"/>
              <a:t>[ct/kWh]</a:t>
            </a:r>
          </a:p>
        </c:rich>
      </c:tx>
      <c:overlay val="0"/>
    </c:title>
    <c:autoTitleDeleted val="0"/>
    <c:plotArea>
      <c:layout/>
      <c:scatterChart>
        <c:scatterStyle val="smoothMarker"/>
        <c:varyColors val="0"/>
        <c:ser>
          <c:idx val="0"/>
          <c:order val="0"/>
          <c:tx>
            <c:v>Kommunenrangfolge</c:v>
          </c:tx>
          <c:spPr>
            <a:ln>
              <a:solidFill>
                <a:srgbClr val="0081C1"/>
              </a:solidFill>
            </a:ln>
          </c:spPr>
          <c:marker>
            <c:symbol val="none"/>
          </c:marker>
          <c:yVal>
            <c:numRef>
              <c:f>Sortieren!$U$3:$U$201</c:f>
              <c:numCache>
                <c:formatCode>#,##0</c:formatCode>
                <c:ptCount val="199"/>
                <c:pt idx="0">
                  <c:v>5.3550000000000004</c:v>
                </c:pt>
                <c:pt idx="1">
                  <c:v>7</c:v>
                </c:pt>
                <c:pt idx="2">
                  <c:v>13</c:v>
                </c:pt>
                <c:pt idx="3">
                  <c:v>14</c:v>
                </c:pt>
                <c:pt idx="4">
                  <c:v>14</c:v>
                </c:pt>
                <c:pt idx="5">
                  <c:v>15</c:v>
                </c:pt>
                <c:pt idx="6">
                  <c:v>15</c:v>
                </c:pt>
                <c:pt idx="7">
                  <c:v>15</c:v>
                </c:pt>
                <c:pt idx="8">
                  <c:v>15</c:v>
                </c:pt>
                <c:pt idx="9">
                  <c:v>15</c:v>
                </c:pt>
                <c:pt idx="10">
                  <c:v>15</c:v>
                </c:pt>
                <c:pt idx="11">
                  <c:v>15</c:v>
                </c:pt>
                <c:pt idx="12">
                  <c:v>15</c:v>
                </c:pt>
                <c:pt idx="13">
                  <c:v>16</c:v>
                </c:pt>
                <c:pt idx="14">
                  <c:v>16</c:v>
                </c:pt>
                <c:pt idx="15">
                  <c:v>16</c:v>
                </c:pt>
                <c:pt idx="16">
                  <c:v>16</c:v>
                </c:pt>
                <c:pt idx="17">
                  <c:v>16</c:v>
                </c:pt>
                <c:pt idx="18">
                  <c:v>16</c:v>
                </c:pt>
                <c:pt idx="19">
                  <c:v>16</c:v>
                </c:pt>
                <c:pt idx="20">
                  <c:v>16</c:v>
                </c:pt>
                <c:pt idx="21">
                  <c:v>16</c:v>
                </c:pt>
                <c:pt idx="22">
                  <c:v>17</c:v>
                </c:pt>
                <c:pt idx="23">
                  <c:v>17</c:v>
                </c:pt>
                <c:pt idx="24">
                  <c:v>17</c:v>
                </c:pt>
                <c:pt idx="25">
                  <c:v>17</c:v>
                </c:pt>
                <c:pt idx="26">
                  <c:v>17</c:v>
                </c:pt>
                <c:pt idx="27">
                  <c:v>17</c:v>
                </c:pt>
                <c:pt idx="28">
                  <c:v>17</c:v>
                </c:pt>
                <c:pt idx="29">
                  <c:v>17</c:v>
                </c:pt>
                <c:pt idx="30">
                  <c:v>17</c:v>
                </c:pt>
                <c:pt idx="31">
                  <c:v>17</c:v>
                </c:pt>
                <c:pt idx="32">
                  <c:v>17</c:v>
                </c:pt>
                <c:pt idx="33">
                  <c:v>17</c:v>
                </c:pt>
                <c:pt idx="34">
                  <c:v>17</c:v>
                </c:pt>
                <c:pt idx="35">
                  <c:v>17</c:v>
                </c:pt>
                <c:pt idx="36">
                  <c:v>17</c:v>
                </c:pt>
                <c:pt idx="37">
                  <c:v>17</c:v>
                </c:pt>
                <c:pt idx="38">
                  <c:v>17</c:v>
                </c:pt>
                <c:pt idx="39">
                  <c:v>17</c:v>
                </c:pt>
                <c:pt idx="40">
                  <c:v>17</c:v>
                </c:pt>
                <c:pt idx="41">
                  <c:v>17</c:v>
                </c:pt>
                <c:pt idx="42">
                  <c:v>17</c:v>
                </c:pt>
                <c:pt idx="43">
                  <c:v>17</c:v>
                </c:pt>
                <c:pt idx="44">
                  <c:v>18</c:v>
                </c:pt>
                <c:pt idx="45">
                  <c:v>18</c:v>
                </c:pt>
                <c:pt idx="46">
                  <c:v>18</c:v>
                </c:pt>
                <c:pt idx="47">
                  <c:v>18</c:v>
                </c:pt>
                <c:pt idx="48">
                  <c:v>18</c:v>
                </c:pt>
                <c:pt idx="49">
                  <c:v>18</c:v>
                </c:pt>
                <c:pt idx="50">
                  <c:v>18</c:v>
                </c:pt>
                <c:pt idx="51">
                  <c:v>18</c:v>
                </c:pt>
                <c:pt idx="52">
                  <c:v>18</c:v>
                </c:pt>
                <c:pt idx="53">
                  <c:v>18</c:v>
                </c:pt>
                <c:pt idx="54">
                  <c:v>18</c:v>
                </c:pt>
                <c:pt idx="55">
                  <c:v>18</c:v>
                </c:pt>
                <c:pt idx="56">
                  <c:v>18</c:v>
                </c:pt>
                <c:pt idx="57">
                  <c:v>18</c:v>
                </c:pt>
                <c:pt idx="58">
                  <c:v>18</c:v>
                </c:pt>
                <c:pt idx="59">
                  <c:v>18</c:v>
                </c:pt>
                <c:pt idx="60">
                  <c:v>18</c:v>
                </c:pt>
                <c:pt idx="61">
                  <c:v>18</c:v>
                </c:pt>
                <c:pt idx="62">
                  <c:v>18</c:v>
                </c:pt>
                <c:pt idx="63">
                  <c:v>18</c:v>
                </c:pt>
                <c:pt idx="64">
                  <c:v>18</c:v>
                </c:pt>
                <c:pt idx="65">
                  <c:v>18</c:v>
                </c:pt>
                <c:pt idx="66">
                  <c:v>18</c:v>
                </c:pt>
                <c:pt idx="67">
                  <c:v>18</c:v>
                </c:pt>
                <c:pt idx="68">
                  <c:v>18</c:v>
                </c:pt>
                <c:pt idx="69">
                  <c:v>18</c:v>
                </c:pt>
                <c:pt idx="70">
                  <c:v>18</c:v>
                </c:pt>
                <c:pt idx="71">
                  <c:v>18</c:v>
                </c:pt>
                <c:pt idx="72">
                  <c:v>19</c:v>
                </c:pt>
                <c:pt idx="73">
                  <c:v>19</c:v>
                </c:pt>
                <c:pt idx="74">
                  <c:v>19</c:v>
                </c:pt>
                <c:pt idx="75">
                  <c:v>19</c:v>
                </c:pt>
                <c:pt idx="76">
                  <c:v>19</c:v>
                </c:pt>
                <c:pt idx="77">
                  <c:v>19</c:v>
                </c:pt>
                <c:pt idx="78">
                  <c:v>19</c:v>
                </c:pt>
                <c:pt idx="79">
                  <c:v>19</c:v>
                </c:pt>
                <c:pt idx="80">
                  <c:v>20</c:v>
                </c:pt>
                <c:pt idx="81">
                  <c:v>20</c:v>
                </c:pt>
                <c:pt idx="82">
                  <c:v>20</c:v>
                </c:pt>
                <c:pt idx="83">
                  <c:v>20</c:v>
                </c:pt>
                <c:pt idx="84">
                  <c:v>20</c:v>
                </c:pt>
                <c:pt idx="85">
                  <c:v>20</c:v>
                </c:pt>
                <c:pt idx="86">
                  <c:v>20</c:v>
                </c:pt>
                <c:pt idx="87">
                  <c:v>20</c:v>
                </c:pt>
                <c:pt idx="88">
                  <c:v>20</c:v>
                </c:pt>
                <c:pt idx="89">
                  <c:v>20</c:v>
                </c:pt>
                <c:pt idx="90">
                  <c:v>20</c:v>
                </c:pt>
                <c:pt idx="91">
                  <c:v>20</c:v>
                </c:pt>
                <c:pt idx="92">
                  <c:v>20</c:v>
                </c:pt>
                <c:pt idx="93">
                  <c:v>20</c:v>
                </c:pt>
                <c:pt idx="94">
                  <c:v>20</c:v>
                </c:pt>
                <c:pt idx="95">
                  <c:v>20</c:v>
                </c:pt>
                <c:pt idx="96">
                  <c:v>21</c:v>
                </c:pt>
                <c:pt idx="97">
                  <c:v>21</c:v>
                </c:pt>
                <c:pt idx="98">
                  <c:v>21</c:v>
                </c:pt>
                <c:pt idx="99">
                  <c:v>21</c:v>
                </c:pt>
                <c:pt idx="100">
                  <c:v>21</c:v>
                </c:pt>
                <c:pt idx="101">
                  <c:v>21</c:v>
                </c:pt>
                <c:pt idx="102">
                  <c:v>21</c:v>
                </c:pt>
                <c:pt idx="103">
                  <c:v>21</c:v>
                </c:pt>
                <c:pt idx="104">
                  <c:v>21</c:v>
                </c:pt>
                <c:pt idx="105">
                  <c:v>21</c:v>
                </c:pt>
                <c:pt idx="106">
                  <c:v>21</c:v>
                </c:pt>
                <c:pt idx="107">
                  <c:v>21</c:v>
                </c:pt>
                <c:pt idx="108">
                  <c:v>21</c:v>
                </c:pt>
                <c:pt idx="109">
                  <c:v>21</c:v>
                </c:pt>
                <c:pt idx="110">
                  <c:v>21</c:v>
                </c:pt>
                <c:pt idx="111">
                  <c:v>21</c:v>
                </c:pt>
                <c:pt idx="112">
                  <c:v>21</c:v>
                </c:pt>
                <c:pt idx="113">
                  <c:v>21</c:v>
                </c:pt>
                <c:pt idx="114">
                  <c:v>21</c:v>
                </c:pt>
                <c:pt idx="115">
                  <c:v>21</c:v>
                </c:pt>
                <c:pt idx="116">
                  <c:v>21</c:v>
                </c:pt>
                <c:pt idx="117">
                  <c:v>21</c:v>
                </c:pt>
                <c:pt idx="118">
                  <c:v>21</c:v>
                </c:pt>
                <c:pt idx="119">
                  <c:v>21</c:v>
                </c:pt>
                <c:pt idx="120">
                  <c:v>21</c:v>
                </c:pt>
                <c:pt idx="121">
                  <c:v>21</c:v>
                </c:pt>
                <c:pt idx="122">
                  <c:v>21</c:v>
                </c:pt>
                <c:pt idx="123">
                  <c:v>21</c:v>
                </c:pt>
                <c:pt idx="124">
                  <c:v>21</c:v>
                </c:pt>
                <c:pt idx="125">
                  <c:v>21</c:v>
                </c:pt>
                <c:pt idx="126">
                  <c:v>21</c:v>
                </c:pt>
                <c:pt idx="127">
                  <c:v>21</c:v>
                </c:pt>
                <c:pt idx="128">
                  <c:v>21</c:v>
                </c:pt>
                <c:pt idx="129">
                  <c:v>22</c:v>
                </c:pt>
                <c:pt idx="130">
                  <c:v>22</c:v>
                </c:pt>
                <c:pt idx="131">
                  <c:v>22</c:v>
                </c:pt>
                <c:pt idx="132">
                  <c:v>22</c:v>
                </c:pt>
                <c:pt idx="133">
                  <c:v>22</c:v>
                </c:pt>
                <c:pt idx="134">
                  <c:v>22</c:v>
                </c:pt>
                <c:pt idx="135">
                  <c:v>22</c:v>
                </c:pt>
                <c:pt idx="136">
                  <c:v>22</c:v>
                </c:pt>
                <c:pt idx="137">
                  <c:v>22</c:v>
                </c:pt>
                <c:pt idx="138">
                  <c:v>22</c:v>
                </c:pt>
                <c:pt idx="139">
                  <c:v>22</c:v>
                </c:pt>
                <c:pt idx="140">
                  <c:v>22</c:v>
                </c:pt>
                <c:pt idx="141">
                  <c:v>22</c:v>
                </c:pt>
                <c:pt idx="142">
                  <c:v>22</c:v>
                </c:pt>
                <c:pt idx="143">
                  <c:v>23</c:v>
                </c:pt>
                <c:pt idx="144">
                  <c:v>23</c:v>
                </c:pt>
                <c:pt idx="145">
                  <c:v>23</c:v>
                </c:pt>
                <c:pt idx="146">
                  <c:v>23</c:v>
                </c:pt>
                <c:pt idx="147">
                  <c:v>23</c:v>
                </c:pt>
                <c:pt idx="148">
                  <c:v>23</c:v>
                </c:pt>
                <c:pt idx="149">
                  <c:v>23</c:v>
                </c:pt>
                <c:pt idx="150">
                  <c:v>23</c:v>
                </c:pt>
                <c:pt idx="151">
                  <c:v>23</c:v>
                </c:pt>
                <c:pt idx="152">
                  <c:v>23</c:v>
                </c:pt>
                <c:pt idx="153">
                  <c:v>23</c:v>
                </c:pt>
                <c:pt idx="154">
                  <c:v>23</c:v>
                </c:pt>
                <c:pt idx="155">
                  <c:v>24</c:v>
                </c:pt>
                <c:pt idx="156">
                  <c:v>24</c:v>
                </c:pt>
                <c:pt idx="157">
                  <c:v>24</c:v>
                </c:pt>
                <c:pt idx="158">
                  <c:v>24</c:v>
                </c:pt>
                <c:pt idx="159">
                  <c:v>24</c:v>
                </c:pt>
                <c:pt idx="160">
                  <c:v>24</c:v>
                </c:pt>
                <c:pt idx="161">
                  <c:v>24</c:v>
                </c:pt>
                <c:pt idx="162">
                  <c:v>24</c:v>
                </c:pt>
                <c:pt idx="163">
                  <c:v>24</c:v>
                </c:pt>
                <c:pt idx="164">
                  <c:v>24</c:v>
                </c:pt>
                <c:pt idx="165">
                  <c:v>24</c:v>
                </c:pt>
                <c:pt idx="166">
                  <c:v>24</c:v>
                </c:pt>
                <c:pt idx="167">
                  <c:v>24</c:v>
                </c:pt>
                <c:pt idx="168">
                  <c:v>24</c:v>
                </c:pt>
                <c:pt idx="169">
                  <c:v>25</c:v>
                </c:pt>
                <c:pt idx="170">
                  <c:v>25</c:v>
                </c:pt>
                <c:pt idx="171">
                  <c:v>25</c:v>
                </c:pt>
                <c:pt idx="172">
                  <c:v>25</c:v>
                </c:pt>
                <c:pt idx="173">
                  <c:v>25</c:v>
                </c:pt>
                <c:pt idx="174">
                  <c:v>25</c:v>
                </c:pt>
                <c:pt idx="175">
                  <c:v>25</c:v>
                </c:pt>
                <c:pt idx="176">
                  <c:v>25</c:v>
                </c:pt>
                <c:pt idx="177">
                  <c:v>25</c:v>
                </c:pt>
                <c:pt idx="178">
                  <c:v>25</c:v>
                </c:pt>
                <c:pt idx="179">
                  <c:v>25</c:v>
                </c:pt>
                <c:pt idx="180">
                  <c:v>26</c:v>
                </c:pt>
                <c:pt idx="181">
                  <c:v>26</c:v>
                </c:pt>
                <c:pt idx="182">
                  <c:v>27</c:v>
                </c:pt>
                <c:pt idx="183">
                  <c:v>27</c:v>
                </c:pt>
                <c:pt idx="184">
                  <c:v>27</c:v>
                </c:pt>
                <c:pt idx="185">
                  <c:v>28</c:v>
                </c:pt>
                <c:pt idx="186">
                  <c:v>28</c:v>
                </c:pt>
                <c:pt idx="187">
                  <c:v>28</c:v>
                </c:pt>
                <c:pt idx="188">
                  <c:v>28</c:v>
                </c:pt>
                <c:pt idx="189">
                  <c:v>28</c:v>
                </c:pt>
                <c:pt idx="190">
                  <c:v>28</c:v>
                </c:pt>
                <c:pt idx="191">
                  <c:v>28</c:v>
                </c:pt>
                <c:pt idx="192">
                  <c:v>28</c:v>
                </c:pt>
                <c:pt idx="193">
                  <c:v>28</c:v>
                </c:pt>
                <c:pt idx="194">
                  <c:v>28</c:v>
                </c:pt>
                <c:pt idx="195">
                  <c:v>28</c:v>
                </c:pt>
                <c:pt idx="196">
                  <c:v>28</c:v>
                </c:pt>
                <c:pt idx="197">
                  <c:v>28</c:v>
                </c:pt>
                <c:pt idx="198">
                  <c:v>33</c:v>
                </c:pt>
              </c:numCache>
            </c:numRef>
          </c:yVal>
          <c:smooth val="1"/>
        </c:ser>
        <c:dLbls>
          <c:showLegendKey val="0"/>
          <c:showVal val="0"/>
          <c:showCatName val="0"/>
          <c:showSerName val="0"/>
          <c:showPercent val="0"/>
          <c:showBubbleSize val="0"/>
        </c:dLbls>
        <c:axId val="131860736"/>
        <c:axId val="131862912"/>
      </c:scatterChart>
      <c:scatterChart>
        <c:scatterStyle val="lineMarker"/>
        <c:varyColors val="0"/>
        <c:ser>
          <c:idx val="1"/>
          <c:order val="1"/>
          <c:tx>
            <c:v>Ihr Rang</c:v>
          </c:tx>
          <c:spPr>
            <a:ln w="15875">
              <a:solidFill>
                <a:srgbClr val="C00000"/>
              </a:solidFill>
            </a:ln>
          </c:spPr>
          <c:marker>
            <c:symbol val="x"/>
            <c:size val="10"/>
            <c:spPr>
              <a:noFill/>
              <a:ln w="25400">
                <a:solidFill>
                  <a:srgbClr val="C00000"/>
                </a:solidFill>
              </a:ln>
            </c:spPr>
          </c:marker>
          <c:dPt>
            <c:idx val="0"/>
            <c:marker>
              <c:symbol val="none"/>
            </c:marker>
            <c:bubble3D val="0"/>
          </c:dPt>
          <c:dPt>
            <c:idx val="2"/>
            <c:marker>
              <c:symbol val="none"/>
            </c:marker>
            <c:bubble3D val="0"/>
          </c:dPt>
          <c:xVal>
            <c:numRef>
              <c:f>(Rang!$V$85,Rang!$S$86,Rang!$S$86)</c:f>
              <c:numCache>
                <c:formatCode>General</c:formatCode>
                <c:ptCount val="3"/>
                <c:pt idx="0">
                  <c:v>0</c:v>
                </c:pt>
                <c:pt idx="1">
                  <c:v>6</c:v>
                </c:pt>
                <c:pt idx="2">
                  <c:v>6</c:v>
                </c:pt>
              </c:numCache>
            </c:numRef>
          </c:xVal>
          <c:yVal>
            <c:numRef>
              <c:f>(Rang!$S$85,Rang!$S$85,Rang!$V$85)</c:f>
              <c:numCache>
                <c:formatCode>0</c:formatCode>
                <c:ptCount val="3"/>
                <c:pt idx="0">
                  <c:v>15</c:v>
                </c:pt>
                <c:pt idx="1">
                  <c:v>15</c:v>
                </c:pt>
                <c:pt idx="2" formatCode="General">
                  <c:v>0</c:v>
                </c:pt>
              </c:numCache>
            </c:numRef>
          </c:yVal>
          <c:smooth val="0"/>
        </c:ser>
        <c:dLbls>
          <c:showLegendKey val="0"/>
          <c:showVal val="0"/>
          <c:showCatName val="0"/>
          <c:showSerName val="0"/>
          <c:showPercent val="0"/>
          <c:showBubbleSize val="0"/>
        </c:dLbls>
        <c:axId val="131865984"/>
        <c:axId val="131864448"/>
      </c:scatterChart>
      <c:valAx>
        <c:axId val="131860736"/>
        <c:scaling>
          <c:orientation val="minMax"/>
          <c:max val="250"/>
        </c:scaling>
        <c:delete val="0"/>
        <c:axPos val="b"/>
        <c:majorTickMark val="out"/>
        <c:minorTickMark val="none"/>
        <c:tickLblPos val="nextTo"/>
        <c:crossAx val="131862912"/>
        <c:crosses val="autoZero"/>
        <c:crossBetween val="midCat"/>
      </c:valAx>
      <c:valAx>
        <c:axId val="131862912"/>
        <c:scaling>
          <c:orientation val="minMax"/>
        </c:scaling>
        <c:delete val="0"/>
        <c:axPos val="l"/>
        <c:majorGridlines/>
        <c:numFmt formatCode="#,##0" sourceLinked="1"/>
        <c:majorTickMark val="out"/>
        <c:minorTickMark val="none"/>
        <c:tickLblPos val="nextTo"/>
        <c:crossAx val="131860736"/>
        <c:crosses val="autoZero"/>
        <c:crossBetween val="midCat"/>
      </c:valAx>
      <c:valAx>
        <c:axId val="131864448"/>
        <c:scaling>
          <c:orientation val="minMax"/>
        </c:scaling>
        <c:delete val="1"/>
        <c:axPos val="r"/>
        <c:numFmt formatCode="0" sourceLinked="1"/>
        <c:majorTickMark val="out"/>
        <c:minorTickMark val="none"/>
        <c:tickLblPos val="nextTo"/>
        <c:crossAx val="131865984"/>
        <c:crosses val="max"/>
        <c:crossBetween val="midCat"/>
      </c:valAx>
      <c:valAx>
        <c:axId val="131865984"/>
        <c:scaling>
          <c:orientation val="minMax"/>
        </c:scaling>
        <c:delete val="1"/>
        <c:axPos val="b"/>
        <c:numFmt formatCode="General" sourceLinked="1"/>
        <c:majorTickMark val="out"/>
        <c:minorTickMark val="none"/>
        <c:tickLblPos val="nextTo"/>
        <c:crossAx val="131864448"/>
        <c:crosses val="autoZero"/>
        <c:crossBetween val="midCat"/>
      </c:valAx>
    </c:plotArea>
    <c:plotVisOnly val="1"/>
    <c:dispBlanksAs val="gap"/>
    <c:showDLblsOverMax val="0"/>
  </c:chart>
  <c:printSettings>
    <c:headerFooter/>
    <c:pageMargins b="0.78740157499999996" l="0.7" r="0.7" t="0.78740157499999996"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a:t>Rang</a:t>
            </a:r>
            <a:r>
              <a:rPr lang="de-DE" sz="1600" baseline="0"/>
              <a:t> zu allen Kommunen - kWh</a:t>
            </a:r>
            <a:r>
              <a:rPr lang="de-DE" sz="1600" baseline="-25000"/>
              <a:t>SB</a:t>
            </a:r>
            <a:r>
              <a:rPr lang="de-DE" sz="1600" baseline="0"/>
              <a:t>/EW</a:t>
            </a:r>
            <a:endParaRPr lang="de-DE" sz="1600"/>
          </a:p>
        </c:rich>
      </c:tx>
      <c:overlay val="0"/>
    </c:title>
    <c:autoTitleDeleted val="0"/>
    <c:plotArea>
      <c:layout/>
      <c:scatterChart>
        <c:scatterStyle val="smoothMarker"/>
        <c:varyColors val="0"/>
        <c:ser>
          <c:idx val="0"/>
          <c:order val="0"/>
          <c:tx>
            <c:v>Kommunenrangfolge</c:v>
          </c:tx>
          <c:spPr>
            <a:ln>
              <a:solidFill>
                <a:srgbClr val="0081C1"/>
              </a:solidFill>
            </a:ln>
          </c:spPr>
          <c:marker>
            <c:symbol val="none"/>
          </c:marker>
          <c:yVal>
            <c:numRef>
              <c:f>Sortieren!$V$3:$V$210</c:f>
              <c:numCache>
                <c:formatCode>#,##0</c:formatCode>
                <c:ptCount val="208"/>
                <c:pt idx="0">
                  <c:v>1</c:v>
                </c:pt>
                <c:pt idx="1">
                  <c:v>1</c:v>
                </c:pt>
                <c:pt idx="2">
                  <c:v>3</c:v>
                </c:pt>
                <c:pt idx="3">
                  <c:v>3</c:v>
                </c:pt>
                <c:pt idx="4">
                  <c:v>4</c:v>
                </c:pt>
                <c:pt idx="5">
                  <c:v>4</c:v>
                </c:pt>
                <c:pt idx="6">
                  <c:v>5</c:v>
                </c:pt>
                <c:pt idx="7">
                  <c:v>5</c:v>
                </c:pt>
                <c:pt idx="8">
                  <c:v>7</c:v>
                </c:pt>
                <c:pt idx="9">
                  <c:v>7</c:v>
                </c:pt>
                <c:pt idx="10">
                  <c:v>7</c:v>
                </c:pt>
                <c:pt idx="11">
                  <c:v>8</c:v>
                </c:pt>
                <c:pt idx="12">
                  <c:v>8</c:v>
                </c:pt>
                <c:pt idx="13">
                  <c:v>8</c:v>
                </c:pt>
                <c:pt idx="14">
                  <c:v>8</c:v>
                </c:pt>
                <c:pt idx="15">
                  <c:v>8</c:v>
                </c:pt>
                <c:pt idx="16">
                  <c:v>9</c:v>
                </c:pt>
                <c:pt idx="17">
                  <c:v>9</c:v>
                </c:pt>
                <c:pt idx="18">
                  <c:v>9</c:v>
                </c:pt>
                <c:pt idx="19">
                  <c:v>10</c:v>
                </c:pt>
                <c:pt idx="20">
                  <c:v>10</c:v>
                </c:pt>
                <c:pt idx="21">
                  <c:v>10</c:v>
                </c:pt>
                <c:pt idx="22">
                  <c:v>10</c:v>
                </c:pt>
                <c:pt idx="23">
                  <c:v>10</c:v>
                </c:pt>
                <c:pt idx="24">
                  <c:v>10</c:v>
                </c:pt>
                <c:pt idx="25">
                  <c:v>10</c:v>
                </c:pt>
                <c:pt idx="26">
                  <c:v>10</c:v>
                </c:pt>
                <c:pt idx="27">
                  <c:v>10</c:v>
                </c:pt>
                <c:pt idx="28">
                  <c:v>10</c:v>
                </c:pt>
                <c:pt idx="29">
                  <c:v>10</c:v>
                </c:pt>
                <c:pt idx="30">
                  <c:v>10</c:v>
                </c:pt>
                <c:pt idx="31">
                  <c:v>10</c:v>
                </c:pt>
                <c:pt idx="32">
                  <c:v>10</c:v>
                </c:pt>
                <c:pt idx="33">
                  <c:v>11</c:v>
                </c:pt>
                <c:pt idx="34">
                  <c:v>11</c:v>
                </c:pt>
                <c:pt idx="35">
                  <c:v>12</c:v>
                </c:pt>
                <c:pt idx="36">
                  <c:v>12</c:v>
                </c:pt>
                <c:pt idx="37">
                  <c:v>12</c:v>
                </c:pt>
                <c:pt idx="38">
                  <c:v>12</c:v>
                </c:pt>
                <c:pt idx="39">
                  <c:v>13</c:v>
                </c:pt>
                <c:pt idx="40">
                  <c:v>14</c:v>
                </c:pt>
                <c:pt idx="41">
                  <c:v>14</c:v>
                </c:pt>
                <c:pt idx="42">
                  <c:v>14</c:v>
                </c:pt>
                <c:pt idx="43">
                  <c:v>15</c:v>
                </c:pt>
                <c:pt idx="44">
                  <c:v>15</c:v>
                </c:pt>
                <c:pt idx="45">
                  <c:v>15</c:v>
                </c:pt>
                <c:pt idx="46">
                  <c:v>15</c:v>
                </c:pt>
                <c:pt idx="47">
                  <c:v>15</c:v>
                </c:pt>
                <c:pt idx="48">
                  <c:v>15</c:v>
                </c:pt>
                <c:pt idx="49">
                  <c:v>15</c:v>
                </c:pt>
                <c:pt idx="50">
                  <c:v>15</c:v>
                </c:pt>
                <c:pt idx="51">
                  <c:v>15</c:v>
                </c:pt>
                <c:pt idx="52">
                  <c:v>15</c:v>
                </c:pt>
                <c:pt idx="53">
                  <c:v>15</c:v>
                </c:pt>
                <c:pt idx="54">
                  <c:v>15</c:v>
                </c:pt>
                <c:pt idx="55">
                  <c:v>15</c:v>
                </c:pt>
                <c:pt idx="56">
                  <c:v>15</c:v>
                </c:pt>
                <c:pt idx="57">
                  <c:v>15</c:v>
                </c:pt>
                <c:pt idx="58">
                  <c:v>15</c:v>
                </c:pt>
                <c:pt idx="59">
                  <c:v>15</c:v>
                </c:pt>
                <c:pt idx="60">
                  <c:v>15</c:v>
                </c:pt>
                <c:pt idx="61">
                  <c:v>15</c:v>
                </c:pt>
                <c:pt idx="62">
                  <c:v>15</c:v>
                </c:pt>
                <c:pt idx="63">
                  <c:v>15</c:v>
                </c:pt>
                <c:pt idx="64">
                  <c:v>15</c:v>
                </c:pt>
                <c:pt idx="65">
                  <c:v>15</c:v>
                </c:pt>
                <c:pt idx="66">
                  <c:v>15</c:v>
                </c:pt>
                <c:pt idx="67">
                  <c:v>15</c:v>
                </c:pt>
                <c:pt idx="68">
                  <c:v>15</c:v>
                </c:pt>
                <c:pt idx="69">
                  <c:v>15</c:v>
                </c:pt>
                <c:pt idx="70">
                  <c:v>15</c:v>
                </c:pt>
                <c:pt idx="71">
                  <c:v>15</c:v>
                </c:pt>
                <c:pt idx="72">
                  <c:v>15</c:v>
                </c:pt>
                <c:pt idx="73">
                  <c:v>15</c:v>
                </c:pt>
                <c:pt idx="74">
                  <c:v>15</c:v>
                </c:pt>
                <c:pt idx="75">
                  <c:v>15</c:v>
                </c:pt>
                <c:pt idx="76">
                  <c:v>15</c:v>
                </c:pt>
                <c:pt idx="77">
                  <c:v>15</c:v>
                </c:pt>
                <c:pt idx="78">
                  <c:v>15</c:v>
                </c:pt>
                <c:pt idx="79">
                  <c:v>15</c:v>
                </c:pt>
                <c:pt idx="80">
                  <c:v>15</c:v>
                </c:pt>
                <c:pt idx="81">
                  <c:v>15</c:v>
                </c:pt>
                <c:pt idx="82">
                  <c:v>15</c:v>
                </c:pt>
                <c:pt idx="83">
                  <c:v>15</c:v>
                </c:pt>
                <c:pt idx="84">
                  <c:v>15</c:v>
                </c:pt>
                <c:pt idx="85">
                  <c:v>15</c:v>
                </c:pt>
                <c:pt idx="86">
                  <c:v>15</c:v>
                </c:pt>
                <c:pt idx="87">
                  <c:v>15</c:v>
                </c:pt>
                <c:pt idx="88">
                  <c:v>15</c:v>
                </c:pt>
                <c:pt idx="89">
                  <c:v>15</c:v>
                </c:pt>
                <c:pt idx="90">
                  <c:v>15</c:v>
                </c:pt>
                <c:pt idx="91">
                  <c:v>15</c:v>
                </c:pt>
                <c:pt idx="92">
                  <c:v>15</c:v>
                </c:pt>
                <c:pt idx="93">
                  <c:v>15</c:v>
                </c:pt>
                <c:pt idx="94">
                  <c:v>16</c:v>
                </c:pt>
                <c:pt idx="95">
                  <c:v>16</c:v>
                </c:pt>
                <c:pt idx="96">
                  <c:v>16</c:v>
                </c:pt>
                <c:pt idx="97">
                  <c:v>16</c:v>
                </c:pt>
                <c:pt idx="98">
                  <c:v>16</c:v>
                </c:pt>
                <c:pt idx="99">
                  <c:v>16</c:v>
                </c:pt>
                <c:pt idx="100">
                  <c:v>17</c:v>
                </c:pt>
                <c:pt idx="101">
                  <c:v>17</c:v>
                </c:pt>
                <c:pt idx="102">
                  <c:v>17</c:v>
                </c:pt>
                <c:pt idx="103">
                  <c:v>17</c:v>
                </c:pt>
                <c:pt idx="104">
                  <c:v>17</c:v>
                </c:pt>
                <c:pt idx="105">
                  <c:v>17</c:v>
                </c:pt>
                <c:pt idx="106">
                  <c:v>18</c:v>
                </c:pt>
                <c:pt idx="107">
                  <c:v>18</c:v>
                </c:pt>
                <c:pt idx="108">
                  <c:v>18</c:v>
                </c:pt>
                <c:pt idx="109">
                  <c:v>18</c:v>
                </c:pt>
                <c:pt idx="110">
                  <c:v>18</c:v>
                </c:pt>
                <c:pt idx="111">
                  <c:v>18</c:v>
                </c:pt>
                <c:pt idx="112">
                  <c:v>18</c:v>
                </c:pt>
                <c:pt idx="113">
                  <c:v>18</c:v>
                </c:pt>
                <c:pt idx="114">
                  <c:v>18</c:v>
                </c:pt>
                <c:pt idx="115">
                  <c:v>18</c:v>
                </c:pt>
                <c:pt idx="116">
                  <c:v>18</c:v>
                </c:pt>
                <c:pt idx="117">
                  <c:v>18</c:v>
                </c:pt>
                <c:pt idx="118">
                  <c:v>18</c:v>
                </c:pt>
                <c:pt idx="119">
                  <c:v>18</c:v>
                </c:pt>
                <c:pt idx="120">
                  <c:v>19</c:v>
                </c:pt>
                <c:pt idx="121">
                  <c:v>19</c:v>
                </c:pt>
                <c:pt idx="122">
                  <c:v>19</c:v>
                </c:pt>
                <c:pt idx="123">
                  <c:v>19</c:v>
                </c:pt>
                <c:pt idx="124">
                  <c:v>20</c:v>
                </c:pt>
                <c:pt idx="125">
                  <c:v>20</c:v>
                </c:pt>
                <c:pt idx="126">
                  <c:v>20</c:v>
                </c:pt>
                <c:pt idx="127">
                  <c:v>20</c:v>
                </c:pt>
                <c:pt idx="128">
                  <c:v>20</c:v>
                </c:pt>
                <c:pt idx="129">
                  <c:v>20</c:v>
                </c:pt>
                <c:pt idx="130">
                  <c:v>20</c:v>
                </c:pt>
                <c:pt idx="131">
                  <c:v>20</c:v>
                </c:pt>
                <c:pt idx="132">
                  <c:v>20</c:v>
                </c:pt>
                <c:pt idx="133">
                  <c:v>20</c:v>
                </c:pt>
                <c:pt idx="134">
                  <c:v>20</c:v>
                </c:pt>
                <c:pt idx="135">
                  <c:v>20</c:v>
                </c:pt>
                <c:pt idx="136">
                  <c:v>20</c:v>
                </c:pt>
                <c:pt idx="137">
                  <c:v>20</c:v>
                </c:pt>
                <c:pt idx="138">
                  <c:v>20</c:v>
                </c:pt>
                <c:pt idx="139">
                  <c:v>20</c:v>
                </c:pt>
                <c:pt idx="140">
                  <c:v>20</c:v>
                </c:pt>
                <c:pt idx="141">
                  <c:v>20</c:v>
                </c:pt>
                <c:pt idx="142">
                  <c:v>20</c:v>
                </c:pt>
                <c:pt idx="143">
                  <c:v>20</c:v>
                </c:pt>
                <c:pt idx="144">
                  <c:v>20</c:v>
                </c:pt>
                <c:pt idx="145">
                  <c:v>20</c:v>
                </c:pt>
                <c:pt idx="146">
                  <c:v>20</c:v>
                </c:pt>
                <c:pt idx="147">
                  <c:v>20</c:v>
                </c:pt>
                <c:pt idx="148">
                  <c:v>20</c:v>
                </c:pt>
                <c:pt idx="149">
                  <c:v>20</c:v>
                </c:pt>
                <c:pt idx="150">
                  <c:v>20</c:v>
                </c:pt>
                <c:pt idx="151">
                  <c:v>20</c:v>
                </c:pt>
                <c:pt idx="152">
                  <c:v>20</c:v>
                </c:pt>
                <c:pt idx="153">
                  <c:v>20</c:v>
                </c:pt>
                <c:pt idx="154">
                  <c:v>20</c:v>
                </c:pt>
                <c:pt idx="155">
                  <c:v>20</c:v>
                </c:pt>
                <c:pt idx="156">
                  <c:v>20</c:v>
                </c:pt>
                <c:pt idx="157">
                  <c:v>20</c:v>
                </c:pt>
                <c:pt idx="158">
                  <c:v>20</c:v>
                </c:pt>
                <c:pt idx="159">
                  <c:v>20</c:v>
                </c:pt>
                <c:pt idx="160">
                  <c:v>20</c:v>
                </c:pt>
                <c:pt idx="161">
                  <c:v>20</c:v>
                </c:pt>
                <c:pt idx="162">
                  <c:v>20</c:v>
                </c:pt>
                <c:pt idx="163">
                  <c:v>20</c:v>
                </c:pt>
                <c:pt idx="164">
                  <c:v>20</c:v>
                </c:pt>
                <c:pt idx="165">
                  <c:v>20</c:v>
                </c:pt>
                <c:pt idx="166">
                  <c:v>20</c:v>
                </c:pt>
                <c:pt idx="167">
                  <c:v>20</c:v>
                </c:pt>
                <c:pt idx="168">
                  <c:v>20</c:v>
                </c:pt>
                <c:pt idx="169">
                  <c:v>22</c:v>
                </c:pt>
                <c:pt idx="170">
                  <c:v>22</c:v>
                </c:pt>
                <c:pt idx="171">
                  <c:v>22</c:v>
                </c:pt>
                <c:pt idx="172">
                  <c:v>22</c:v>
                </c:pt>
                <c:pt idx="173">
                  <c:v>22</c:v>
                </c:pt>
                <c:pt idx="174">
                  <c:v>22</c:v>
                </c:pt>
                <c:pt idx="175">
                  <c:v>22</c:v>
                </c:pt>
                <c:pt idx="176">
                  <c:v>23</c:v>
                </c:pt>
                <c:pt idx="177">
                  <c:v>23</c:v>
                </c:pt>
                <c:pt idx="178">
                  <c:v>24</c:v>
                </c:pt>
                <c:pt idx="179">
                  <c:v>25</c:v>
                </c:pt>
                <c:pt idx="180">
                  <c:v>25</c:v>
                </c:pt>
                <c:pt idx="181">
                  <c:v>25</c:v>
                </c:pt>
                <c:pt idx="182">
                  <c:v>25</c:v>
                </c:pt>
                <c:pt idx="183">
                  <c:v>25</c:v>
                </c:pt>
                <c:pt idx="184">
                  <c:v>25</c:v>
                </c:pt>
                <c:pt idx="185">
                  <c:v>25</c:v>
                </c:pt>
                <c:pt idx="186">
                  <c:v>25</c:v>
                </c:pt>
                <c:pt idx="187">
                  <c:v>25</c:v>
                </c:pt>
                <c:pt idx="188">
                  <c:v>25</c:v>
                </c:pt>
                <c:pt idx="189">
                  <c:v>25</c:v>
                </c:pt>
                <c:pt idx="190">
                  <c:v>25</c:v>
                </c:pt>
                <c:pt idx="191">
                  <c:v>25</c:v>
                </c:pt>
                <c:pt idx="192">
                  <c:v>30</c:v>
                </c:pt>
                <c:pt idx="193">
                  <c:v>30</c:v>
                </c:pt>
                <c:pt idx="194">
                  <c:v>30</c:v>
                </c:pt>
                <c:pt idx="195">
                  <c:v>30</c:v>
                </c:pt>
                <c:pt idx="196">
                  <c:v>30</c:v>
                </c:pt>
                <c:pt idx="197">
                  <c:v>30</c:v>
                </c:pt>
                <c:pt idx="198">
                  <c:v>30</c:v>
                </c:pt>
                <c:pt idx="199">
                  <c:v>35</c:v>
                </c:pt>
                <c:pt idx="200">
                  <c:v>35</c:v>
                </c:pt>
                <c:pt idx="201">
                  <c:v>35</c:v>
                </c:pt>
                <c:pt idx="202">
                  <c:v>38</c:v>
                </c:pt>
                <c:pt idx="203">
                  <c:v>40</c:v>
                </c:pt>
                <c:pt idx="204">
                  <c:v>40</c:v>
                </c:pt>
                <c:pt idx="205">
                  <c:v>40</c:v>
                </c:pt>
                <c:pt idx="206">
                  <c:v>40</c:v>
                </c:pt>
                <c:pt idx="207">
                  <c:v>45</c:v>
                </c:pt>
              </c:numCache>
            </c:numRef>
          </c:yVal>
          <c:smooth val="1"/>
        </c:ser>
        <c:dLbls>
          <c:showLegendKey val="0"/>
          <c:showVal val="0"/>
          <c:showCatName val="0"/>
          <c:showSerName val="0"/>
          <c:showPercent val="0"/>
          <c:showBubbleSize val="0"/>
        </c:dLbls>
        <c:axId val="131900160"/>
        <c:axId val="131902080"/>
      </c:scatterChart>
      <c:scatterChart>
        <c:scatterStyle val="lineMarker"/>
        <c:varyColors val="0"/>
        <c:ser>
          <c:idx val="1"/>
          <c:order val="1"/>
          <c:tx>
            <c:v>Ihr Rang</c:v>
          </c:tx>
          <c:spPr>
            <a:ln w="15875">
              <a:solidFill>
                <a:srgbClr val="C00000"/>
              </a:solidFill>
            </a:ln>
          </c:spPr>
          <c:marker>
            <c:symbol val="x"/>
            <c:size val="10"/>
            <c:spPr>
              <a:noFill/>
              <a:ln w="25400">
                <a:solidFill>
                  <a:srgbClr val="C00000"/>
                </a:solidFill>
              </a:ln>
            </c:spPr>
          </c:marker>
          <c:dPt>
            <c:idx val="0"/>
            <c:marker>
              <c:symbol val="none"/>
            </c:marker>
            <c:bubble3D val="0"/>
          </c:dPt>
          <c:dPt>
            <c:idx val="2"/>
            <c:marker>
              <c:symbol val="none"/>
            </c:marker>
            <c:bubble3D val="0"/>
          </c:dPt>
          <c:xVal>
            <c:numRef>
              <c:f>(Rang!$J$110,Rang!$G$111,Rang!$G$111)</c:f>
              <c:numCache>
                <c:formatCode>General</c:formatCode>
                <c:ptCount val="3"/>
                <c:pt idx="0">
                  <c:v>0</c:v>
                </c:pt>
                <c:pt idx="1">
                  <c:v>125</c:v>
                </c:pt>
                <c:pt idx="2">
                  <c:v>125</c:v>
                </c:pt>
              </c:numCache>
            </c:numRef>
          </c:xVal>
          <c:yVal>
            <c:numRef>
              <c:f>(Rang!$G$110,Rang!$G$110,Rang!$J$110)</c:f>
              <c:numCache>
                <c:formatCode>0</c:formatCode>
                <c:ptCount val="3"/>
                <c:pt idx="0">
                  <c:v>20</c:v>
                </c:pt>
                <c:pt idx="1">
                  <c:v>20</c:v>
                </c:pt>
                <c:pt idx="2" formatCode="General">
                  <c:v>0</c:v>
                </c:pt>
              </c:numCache>
            </c:numRef>
          </c:yVal>
          <c:smooth val="0"/>
        </c:ser>
        <c:dLbls>
          <c:showLegendKey val="0"/>
          <c:showVal val="0"/>
          <c:showCatName val="0"/>
          <c:showSerName val="0"/>
          <c:showPercent val="0"/>
          <c:showBubbleSize val="0"/>
        </c:dLbls>
        <c:axId val="133040000"/>
        <c:axId val="133038464"/>
      </c:scatterChart>
      <c:valAx>
        <c:axId val="131900160"/>
        <c:scaling>
          <c:orientation val="minMax"/>
        </c:scaling>
        <c:delete val="0"/>
        <c:axPos val="b"/>
        <c:majorTickMark val="out"/>
        <c:minorTickMark val="none"/>
        <c:tickLblPos val="nextTo"/>
        <c:crossAx val="131902080"/>
        <c:crosses val="autoZero"/>
        <c:crossBetween val="midCat"/>
      </c:valAx>
      <c:valAx>
        <c:axId val="131902080"/>
        <c:scaling>
          <c:orientation val="minMax"/>
        </c:scaling>
        <c:delete val="0"/>
        <c:axPos val="l"/>
        <c:majorGridlines/>
        <c:numFmt formatCode="#,##0" sourceLinked="1"/>
        <c:majorTickMark val="out"/>
        <c:minorTickMark val="none"/>
        <c:tickLblPos val="nextTo"/>
        <c:crossAx val="131900160"/>
        <c:crosses val="autoZero"/>
        <c:crossBetween val="midCat"/>
      </c:valAx>
      <c:valAx>
        <c:axId val="133038464"/>
        <c:scaling>
          <c:orientation val="minMax"/>
        </c:scaling>
        <c:delete val="1"/>
        <c:axPos val="r"/>
        <c:numFmt formatCode="0" sourceLinked="1"/>
        <c:majorTickMark val="out"/>
        <c:minorTickMark val="none"/>
        <c:tickLblPos val="nextTo"/>
        <c:crossAx val="133040000"/>
        <c:crosses val="max"/>
        <c:crossBetween val="midCat"/>
      </c:valAx>
      <c:valAx>
        <c:axId val="133040000"/>
        <c:scaling>
          <c:orientation val="minMax"/>
        </c:scaling>
        <c:delete val="1"/>
        <c:axPos val="b"/>
        <c:numFmt formatCode="General" sourceLinked="1"/>
        <c:majorTickMark val="out"/>
        <c:minorTickMark val="none"/>
        <c:tickLblPos val="nextTo"/>
        <c:crossAx val="133038464"/>
        <c:crosses val="autoZero"/>
        <c:crossBetween val="midCat"/>
      </c:valAx>
    </c:plotArea>
    <c:plotVisOnly val="1"/>
    <c:dispBlanksAs val="gap"/>
    <c:showDLblsOverMax val="0"/>
  </c:chart>
  <c:printSettings>
    <c:headerFooter/>
    <c:pageMargins b="0.78740157499999996" l="0.7" r="0.7" t="0.78740157499999996"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a:t>Rang</a:t>
            </a:r>
            <a:r>
              <a:rPr lang="de-DE" sz="1600" baseline="0"/>
              <a:t> zu allen Kommunen - kWh</a:t>
            </a:r>
            <a:r>
              <a:rPr lang="de-DE" sz="1600" baseline="-25000"/>
              <a:t>SB</a:t>
            </a:r>
            <a:r>
              <a:rPr lang="de-DE" sz="1600" baseline="0"/>
              <a:t>/EW</a:t>
            </a:r>
            <a:endParaRPr lang="de-DE" sz="1600"/>
          </a:p>
        </c:rich>
      </c:tx>
      <c:overlay val="0"/>
    </c:title>
    <c:autoTitleDeleted val="0"/>
    <c:plotArea>
      <c:layout/>
      <c:scatterChart>
        <c:scatterStyle val="smoothMarker"/>
        <c:varyColors val="0"/>
        <c:ser>
          <c:idx val="0"/>
          <c:order val="0"/>
          <c:tx>
            <c:v>Kommunenrangfolge</c:v>
          </c:tx>
          <c:spPr>
            <a:ln>
              <a:solidFill>
                <a:srgbClr val="0081C1"/>
              </a:solidFill>
            </a:ln>
          </c:spPr>
          <c:marker>
            <c:symbol val="none"/>
          </c:marker>
          <c:yVal>
            <c:numRef>
              <c:f>Sortieren!$W$4:$W$202</c:f>
              <c:numCache>
                <c:formatCode>#,##0.0</c:formatCode>
                <c:ptCount val="199"/>
                <c:pt idx="0">
                  <c:v>3.1211717709720372</c:v>
                </c:pt>
                <c:pt idx="1">
                  <c:v>3.6003861003861002</c:v>
                </c:pt>
                <c:pt idx="2">
                  <c:v>5.1231067961165051</c:v>
                </c:pt>
                <c:pt idx="3">
                  <c:v>5.8895542248835664</c:v>
                </c:pt>
                <c:pt idx="4">
                  <c:v>6.0324189526184542</c:v>
                </c:pt>
                <c:pt idx="5">
                  <c:v>6.7857611548556429</c:v>
                </c:pt>
                <c:pt idx="6">
                  <c:v>7.463743676222597</c:v>
                </c:pt>
                <c:pt idx="7">
                  <c:v>7.669724770642202</c:v>
                </c:pt>
                <c:pt idx="8">
                  <c:v>7.7687400318979263</c:v>
                </c:pt>
                <c:pt idx="9">
                  <c:v>7.9024110218140065</c:v>
                </c:pt>
                <c:pt idx="10">
                  <c:v>8.0159362549800797</c:v>
                </c:pt>
                <c:pt idx="11">
                  <c:v>8.0794392523364493</c:v>
                </c:pt>
                <c:pt idx="12">
                  <c:v>8.0868725868725875</c:v>
                </c:pt>
                <c:pt idx="13">
                  <c:v>8.130919220055711</c:v>
                </c:pt>
                <c:pt idx="14">
                  <c:v>8.2066115702479348</c:v>
                </c:pt>
                <c:pt idx="15">
                  <c:v>8.2857142857142865</c:v>
                </c:pt>
                <c:pt idx="16">
                  <c:v>8.3222891566265051</c:v>
                </c:pt>
                <c:pt idx="17">
                  <c:v>8.3747494989979963</c:v>
                </c:pt>
                <c:pt idx="18">
                  <c:v>8.5233812949640289</c:v>
                </c:pt>
                <c:pt idx="19">
                  <c:v>8.5821501014198791</c:v>
                </c:pt>
                <c:pt idx="20">
                  <c:v>8.5861182519280206</c:v>
                </c:pt>
                <c:pt idx="21">
                  <c:v>8.6075224856909234</c:v>
                </c:pt>
                <c:pt idx="22">
                  <c:v>9.0044150110375281</c:v>
                </c:pt>
                <c:pt idx="23">
                  <c:v>9.1530944625407162</c:v>
                </c:pt>
                <c:pt idx="24">
                  <c:v>9.2383790226460079</c:v>
                </c:pt>
                <c:pt idx="25">
                  <c:v>9.3817689530685922</c:v>
                </c:pt>
                <c:pt idx="26">
                  <c:v>9.5232945091514143</c:v>
                </c:pt>
                <c:pt idx="27">
                  <c:v>9.6219325153374236</c:v>
                </c:pt>
                <c:pt idx="28">
                  <c:v>9.7058823529411757</c:v>
                </c:pt>
                <c:pt idx="29">
                  <c:v>9.9546044098573283</c:v>
                </c:pt>
                <c:pt idx="30">
                  <c:v>9.9711934156378597</c:v>
                </c:pt>
                <c:pt idx="31">
                  <c:v>9.9853249475890991</c:v>
                </c:pt>
                <c:pt idx="32">
                  <c:v>10.456565999321343</c:v>
                </c:pt>
                <c:pt idx="33">
                  <c:v>10.805921052631579</c:v>
                </c:pt>
                <c:pt idx="34">
                  <c:v>10.874084919472914</c:v>
                </c:pt>
                <c:pt idx="35">
                  <c:v>10.909311348205625</c:v>
                </c:pt>
                <c:pt idx="36">
                  <c:v>11.109375</c:v>
                </c:pt>
                <c:pt idx="37">
                  <c:v>11.191111111111111</c:v>
                </c:pt>
                <c:pt idx="38">
                  <c:v>11.390151054576066</c:v>
                </c:pt>
                <c:pt idx="39">
                  <c:v>11.664444444444445</c:v>
                </c:pt>
                <c:pt idx="40">
                  <c:v>11.739583333333334</c:v>
                </c:pt>
                <c:pt idx="41">
                  <c:v>11.800829875518673</c:v>
                </c:pt>
                <c:pt idx="42">
                  <c:v>11.839961202715809</c:v>
                </c:pt>
                <c:pt idx="43">
                  <c:v>11.928888888888888</c:v>
                </c:pt>
                <c:pt idx="44">
                  <c:v>11.972393070097187</c:v>
                </c:pt>
                <c:pt idx="45">
                  <c:v>11.994198694706309</c:v>
                </c:pt>
                <c:pt idx="46">
                  <c:v>12.02880658436214</c:v>
                </c:pt>
                <c:pt idx="47">
                  <c:v>12.166197183098591</c:v>
                </c:pt>
                <c:pt idx="48">
                  <c:v>12.324155193992491</c:v>
                </c:pt>
                <c:pt idx="49">
                  <c:v>12.341544422917243</c:v>
                </c:pt>
                <c:pt idx="50">
                  <c:v>12.390491480656689</c:v>
                </c:pt>
                <c:pt idx="51">
                  <c:v>12.567839711050372</c:v>
                </c:pt>
                <c:pt idx="52">
                  <c:v>12.636803211385823</c:v>
                </c:pt>
                <c:pt idx="53">
                  <c:v>12.739946380697051</c:v>
                </c:pt>
                <c:pt idx="54">
                  <c:v>12.785291214215203</c:v>
                </c:pt>
                <c:pt idx="55">
                  <c:v>12.81140350877193</c:v>
                </c:pt>
                <c:pt idx="56">
                  <c:v>12.945652173913043</c:v>
                </c:pt>
                <c:pt idx="57">
                  <c:v>12.958801498127341</c:v>
                </c:pt>
                <c:pt idx="58">
                  <c:v>13.047692307692307</c:v>
                </c:pt>
                <c:pt idx="59">
                  <c:v>13.075757575757576</c:v>
                </c:pt>
                <c:pt idx="60">
                  <c:v>13.090700344431689</c:v>
                </c:pt>
                <c:pt idx="61">
                  <c:v>13.191111111111111</c:v>
                </c:pt>
                <c:pt idx="62">
                  <c:v>13.258611262985237</c:v>
                </c:pt>
                <c:pt idx="63">
                  <c:v>13.285371702637889</c:v>
                </c:pt>
                <c:pt idx="64">
                  <c:v>13.300925925925926</c:v>
                </c:pt>
                <c:pt idx="65">
                  <c:v>13.413779977160258</c:v>
                </c:pt>
                <c:pt idx="66">
                  <c:v>13.457249070631971</c:v>
                </c:pt>
                <c:pt idx="67">
                  <c:v>13.533834586466165</c:v>
                </c:pt>
                <c:pt idx="68">
                  <c:v>13.534075104311544</c:v>
                </c:pt>
                <c:pt idx="69">
                  <c:v>13.553584102200142</c:v>
                </c:pt>
                <c:pt idx="70">
                  <c:v>13.566532258064516</c:v>
                </c:pt>
                <c:pt idx="71">
                  <c:v>13.630479008692436</c:v>
                </c:pt>
                <c:pt idx="72">
                  <c:v>13.720930232558139</c:v>
                </c:pt>
                <c:pt idx="73">
                  <c:v>13.796370136119895</c:v>
                </c:pt>
                <c:pt idx="74">
                  <c:v>13.796997389033942</c:v>
                </c:pt>
                <c:pt idx="75">
                  <c:v>13.875598086124402</c:v>
                </c:pt>
                <c:pt idx="76">
                  <c:v>13.926085088096261</c:v>
                </c:pt>
                <c:pt idx="77">
                  <c:v>13.990066225165563</c:v>
                </c:pt>
                <c:pt idx="78">
                  <c:v>13.996900060650987</c:v>
                </c:pt>
                <c:pt idx="79">
                  <c:v>14.018981565979193</c:v>
                </c:pt>
                <c:pt idx="80">
                  <c:v>14.079207920792079</c:v>
                </c:pt>
                <c:pt idx="81">
                  <c:v>14.207935710698141</c:v>
                </c:pt>
                <c:pt idx="82">
                  <c:v>14.296795169530887</c:v>
                </c:pt>
                <c:pt idx="83">
                  <c:v>14.401799775028122</c:v>
                </c:pt>
                <c:pt idx="84">
                  <c:v>14.428248587570621</c:v>
                </c:pt>
                <c:pt idx="85">
                  <c:v>14.444022770398481</c:v>
                </c:pt>
                <c:pt idx="86">
                  <c:v>14.462145110410095</c:v>
                </c:pt>
                <c:pt idx="87">
                  <c:v>14.563751926040062</c:v>
                </c:pt>
                <c:pt idx="88">
                  <c:v>14.725797101449276</c:v>
                </c:pt>
                <c:pt idx="89">
                  <c:v>14.754084798345398</c:v>
                </c:pt>
                <c:pt idx="90">
                  <c:v>14.779292267365662</c:v>
                </c:pt>
                <c:pt idx="91">
                  <c:v>14.987800627396306</c:v>
                </c:pt>
                <c:pt idx="92">
                  <c:v>14.991913746630727</c:v>
                </c:pt>
                <c:pt idx="93">
                  <c:v>15.032141685798623</c:v>
                </c:pt>
                <c:pt idx="94">
                  <c:v>15.230645161290322</c:v>
                </c:pt>
                <c:pt idx="95">
                  <c:v>15.247661990647963</c:v>
                </c:pt>
                <c:pt idx="96">
                  <c:v>15.253424657534246</c:v>
                </c:pt>
                <c:pt idx="97">
                  <c:v>15.350574712643677</c:v>
                </c:pt>
                <c:pt idx="98">
                  <c:v>15.39708265802269</c:v>
                </c:pt>
                <c:pt idx="99">
                  <c:v>15.424242424242424</c:v>
                </c:pt>
                <c:pt idx="100">
                  <c:v>15.443148111528574</c:v>
                </c:pt>
                <c:pt idx="101">
                  <c:v>15.450800915331808</c:v>
                </c:pt>
                <c:pt idx="102">
                  <c:v>15.612456747404844</c:v>
                </c:pt>
                <c:pt idx="103">
                  <c:v>15.690547263681593</c:v>
                </c:pt>
                <c:pt idx="104">
                  <c:v>15.711552331254508</c:v>
                </c:pt>
                <c:pt idx="105">
                  <c:v>15.744414168937329</c:v>
                </c:pt>
                <c:pt idx="106">
                  <c:v>15.845044082286936</c:v>
                </c:pt>
                <c:pt idx="107">
                  <c:v>15.934653465346535</c:v>
                </c:pt>
                <c:pt idx="108">
                  <c:v>15.951895043731778</c:v>
                </c:pt>
                <c:pt idx="109">
                  <c:v>15.955849942506708</c:v>
                </c:pt>
                <c:pt idx="110">
                  <c:v>16.126843657817108</c:v>
                </c:pt>
                <c:pt idx="111">
                  <c:v>16.197189007761693</c:v>
                </c:pt>
                <c:pt idx="112">
                  <c:v>16.212693991245523</c:v>
                </c:pt>
                <c:pt idx="113">
                  <c:v>16.258536585365853</c:v>
                </c:pt>
                <c:pt idx="114">
                  <c:v>16.488805970149254</c:v>
                </c:pt>
                <c:pt idx="115">
                  <c:v>16.492125984251967</c:v>
                </c:pt>
                <c:pt idx="116">
                  <c:v>16.493005225012642</c:v>
                </c:pt>
                <c:pt idx="117">
                  <c:v>16.763157894736842</c:v>
                </c:pt>
                <c:pt idx="118">
                  <c:v>16.776990553306344</c:v>
                </c:pt>
                <c:pt idx="119">
                  <c:v>16.887966804979254</c:v>
                </c:pt>
                <c:pt idx="120">
                  <c:v>16.947653919175483</c:v>
                </c:pt>
                <c:pt idx="121">
                  <c:v>17.041297935103245</c:v>
                </c:pt>
                <c:pt idx="122">
                  <c:v>17.043430656934305</c:v>
                </c:pt>
                <c:pt idx="123">
                  <c:v>17.137931034482758</c:v>
                </c:pt>
                <c:pt idx="124">
                  <c:v>17.298136645962732</c:v>
                </c:pt>
                <c:pt idx="125">
                  <c:v>17.299259259259259</c:v>
                </c:pt>
                <c:pt idx="126">
                  <c:v>17.370740856517664</c:v>
                </c:pt>
                <c:pt idx="127">
                  <c:v>17.374607255069979</c:v>
                </c:pt>
                <c:pt idx="128">
                  <c:v>17.510725229826352</c:v>
                </c:pt>
                <c:pt idx="129">
                  <c:v>17.547441058079357</c:v>
                </c:pt>
                <c:pt idx="130">
                  <c:v>17.673110720562391</c:v>
                </c:pt>
                <c:pt idx="131">
                  <c:v>17.844982078853047</c:v>
                </c:pt>
                <c:pt idx="132">
                  <c:v>17.905464432162596</c:v>
                </c:pt>
                <c:pt idx="133">
                  <c:v>17.928481806775409</c:v>
                </c:pt>
                <c:pt idx="134">
                  <c:v>17.988929889298895</c:v>
                </c:pt>
                <c:pt idx="135">
                  <c:v>18.027048655569782</c:v>
                </c:pt>
                <c:pt idx="136">
                  <c:v>18.079771817638129</c:v>
                </c:pt>
                <c:pt idx="137">
                  <c:v>18.469977994341402</c:v>
                </c:pt>
                <c:pt idx="138">
                  <c:v>18.503787878787879</c:v>
                </c:pt>
                <c:pt idx="139">
                  <c:v>18.525789813023856</c:v>
                </c:pt>
                <c:pt idx="140">
                  <c:v>18.629310344827587</c:v>
                </c:pt>
                <c:pt idx="141">
                  <c:v>18.722772277227723</c:v>
                </c:pt>
                <c:pt idx="142">
                  <c:v>18.788617886178862</c:v>
                </c:pt>
                <c:pt idx="143">
                  <c:v>18.884984025559106</c:v>
                </c:pt>
                <c:pt idx="144">
                  <c:v>18.916433426629347</c:v>
                </c:pt>
                <c:pt idx="145">
                  <c:v>19.33682634730539</c:v>
                </c:pt>
                <c:pt idx="146">
                  <c:v>19.394736842105264</c:v>
                </c:pt>
                <c:pt idx="147">
                  <c:v>19.401875901875901</c:v>
                </c:pt>
                <c:pt idx="148">
                  <c:v>19.566037735849058</c:v>
                </c:pt>
                <c:pt idx="149">
                  <c:v>19.605263157894736</c:v>
                </c:pt>
                <c:pt idx="150">
                  <c:v>19.659928122192273</c:v>
                </c:pt>
                <c:pt idx="151">
                  <c:v>19.663755458515283</c:v>
                </c:pt>
                <c:pt idx="152">
                  <c:v>19.75655495745789</c:v>
                </c:pt>
                <c:pt idx="153">
                  <c:v>20.014805803637657</c:v>
                </c:pt>
                <c:pt idx="154">
                  <c:v>20.257495590828924</c:v>
                </c:pt>
                <c:pt idx="155">
                  <c:v>20.262820512820515</c:v>
                </c:pt>
                <c:pt idx="156">
                  <c:v>20.567375886524822</c:v>
                </c:pt>
                <c:pt idx="157">
                  <c:v>20.597134428992835</c:v>
                </c:pt>
                <c:pt idx="158">
                  <c:v>20.630303030303029</c:v>
                </c:pt>
                <c:pt idx="159">
                  <c:v>21.162500000000001</c:v>
                </c:pt>
                <c:pt idx="160">
                  <c:v>21.167050691244238</c:v>
                </c:pt>
                <c:pt idx="161">
                  <c:v>21.638554216867469</c:v>
                </c:pt>
                <c:pt idx="162">
                  <c:v>21.68654600050046</c:v>
                </c:pt>
                <c:pt idx="163">
                  <c:v>21.951740026676369</c:v>
                </c:pt>
                <c:pt idx="164">
                  <c:v>21.984749455337692</c:v>
                </c:pt>
                <c:pt idx="165">
                  <c:v>22.368098159509202</c:v>
                </c:pt>
                <c:pt idx="166">
                  <c:v>22.617647058823529</c:v>
                </c:pt>
                <c:pt idx="167">
                  <c:v>22.662121332591237</c:v>
                </c:pt>
                <c:pt idx="168">
                  <c:v>22.695965890455888</c:v>
                </c:pt>
                <c:pt idx="169">
                  <c:v>23.526610644257705</c:v>
                </c:pt>
                <c:pt idx="170">
                  <c:v>23.603448275862068</c:v>
                </c:pt>
                <c:pt idx="171">
                  <c:v>23.648325358851675</c:v>
                </c:pt>
                <c:pt idx="172">
                  <c:v>24.080188679245282</c:v>
                </c:pt>
                <c:pt idx="173">
                  <c:v>24.241206030150753</c:v>
                </c:pt>
                <c:pt idx="174">
                  <c:v>24.269624573378838</c:v>
                </c:pt>
                <c:pt idx="175">
                  <c:v>24.301075268817204</c:v>
                </c:pt>
                <c:pt idx="176">
                  <c:v>24.388492706645057</c:v>
                </c:pt>
                <c:pt idx="177">
                  <c:v>25.114995400183993</c:v>
                </c:pt>
                <c:pt idx="178">
                  <c:v>25.280898876404493</c:v>
                </c:pt>
                <c:pt idx="179">
                  <c:v>25.35031847133758</c:v>
                </c:pt>
                <c:pt idx="180">
                  <c:v>25.609899823217443</c:v>
                </c:pt>
                <c:pt idx="181">
                  <c:v>26.104046242774565</c:v>
                </c:pt>
                <c:pt idx="182">
                  <c:v>26.975279106858054</c:v>
                </c:pt>
                <c:pt idx="183">
                  <c:v>27.276859504132233</c:v>
                </c:pt>
                <c:pt idx="184">
                  <c:v>28.043478260869566</c:v>
                </c:pt>
                <c:pt idx="185">
                  <c:v>28.173295454545453</c:v>
                </c:pt>
                <c:pt idx="186">
                  <c:v>28.257142857142856</c:v>
                </c:pt>
                <c:pt idx="187">
                  <c:v>28.382526564344747</c:v>
                </c:pt>
                <c:pt idx="188">
                  <c:v>30.059382422802852</c:v>
                </c:pt>
                <c:pt idx="189">
                  <c:v>31.808585503166785</c:v>
                </c:pt>
                <c:pt idx="190">
                  <c:v>31.963963963963963</c:v>
                </c:pt>
                <c:pt idx="191">
                  <c:v>32.017937219730939</c:v>
                </c:pt>
                <c:pt idx="192">
                  <c:v>33.644787644787648</c:v>
                </c:pt>
                <c:pt idx="193">
                  <c:v>44.160883280757098</c:v>
                </c:pt>
                <c:pt idx="194">
                  <c:v>61.338885329916721</c:v>
                </c:pt>
                <c:pt idx="195">
                  <c:v>62.30459505148302</c:v>
                </c:pt>
                <c:pt idx="196">
                  <c:v>64.897680198840106</c:v>
                </c:pt>
                <c:pt idx="197">
                  <c:v>65.331984897518879</c:v>
                </c:pt>
                <c:pt idx="198">
                  <c:v>83.086614173228341</c:v>
                </c:pt>
              </c:numCache>
            </c:numRef>
          </c:yVal>
          <c:smooth val="1"/>
        </c:ser>
        <c:dLbls>
          <c:showLegendKey val="0"/>
          <c:showVal val="0"/>
          <c:showCatName val="0"/>
          <c:showSerName val="0"/>
          <c:showPercent val="0"/>
          <c:showBubbleSize val="0"/>
        </c:dLbls>
        <c:axId val="133069824"/>
        <c:axId val="133072000"/>
      </c:scatterChart>
      <c:scatterChart>
        <c:scatterStyle val="lineMarker"/>
        <c:varyColors val="0"/>
        <c:ser>
          <c:idx val="1"/>
          <c:order val="1"/>
          <c:tx>
            <c:v>Ihr Rang</c:v>
          </c:tx>
          <c:spPr>
            <a:ln w="15875">
              <a:solidFill>
                <a:srgbClr val="C00000"/>
              </a:solidFill>
            </a:ln>
          </c:spPr>
          <c:marker>
            <c:symbol val="x"/>
            <c:size val="10"/>
            <c:spPr>
              <a:noFill/>
              <a:ln w="25400">
                <a:solidFill>
                  <a:srgbClr val="C00000"/>
                </a:solidFill>
              </a:ln>
            </c:spPr>
          </c:marker>
          <c:dPt>
            <c:idx val="0"/>
            <c:marker>
              <c:symbol val="none"/>
            </c:marker>
            <c:bubble3D val="0"/>
          </c:dPt>
          <c:dPt>
            <c:idx val="2"/>
            <c:marker>
              <c:symbol val="none"/>
            </c:marker>
            <c:bubble3D val="0"/>
          </c:dPt>
          <c:xVal>
            <c:numRef>
              <c:f>(Rang!$V$110,Rang!$S$111,Rang!$S$111)</c:f>
              <c:numCache>
                <c:formatCode>General</c:formatCode>
                <c:ptCount val="3"/>
                <c:pt idx="0">
                  <c:v>0</c:v>
                </c:pt>
                <c:pt idx="1">
                  <c:v>196</c:v>
                </c:pt>
                <c:pt idx="2">
                  <c:v>196</c:v>
                </c:pt>
              </c:numCache>
            </c:numRef>
          </c:xVal>
          <c:yVal>
            <c:numRef>
              <c:f>(Rang!$S$110,Rang!$S$110,Rang!$V$110)</c:f>
              <c:numCache>
                <c:formatCode>0.0</c:formatCode>
                <c:ptCount val="3"/>
                <c:pt idx="0">
                  <c:v>45</c:v>
                </c:pt>
                <c:pt idx="1">
                  <c:v>45</c:v>
                </c:pt>
                <c:pt idx="2" formatCode="General">
                  <c:v>0</c:v>
                </c:pt>
              </c:numCache>
            </c:numRef>
          </c:yVal>
          <c:smooth val="0"/>
        </c:ser>
        <c:dLbls>
          <c:showLegendKey val="0"/>
          <c:showVal val="0"/>
          <c:showCatName val="0"/>
          <c:showSerName val="0"/>
          <c:showPercent val="0"/>
          <c:showBubbleSize val="0"/>
        </c:dLbls>
        <c:axId val="133079424"/>
        <c:axId val="133073536"/>
      </c:scatterChart>
      <c:valAx>
        <c:axId val="133069824"/>
        <c:scaling>
          <c:orientation val="minMax"/>
        </c:scaling>
        <c:delete val="0"/>
        <c:axPos val="b"/>
        <c:majorTickMark val="out"/>
        <c:minorTickMark val="none"/>
        <c:tickLblPos val="nextTo"/>
        <c:crossAx val="133072000"/>
        <c:crosses val="autoZero"/>
        <c:crossBetween val="midCat"/>
      </c:valAx>
      <c:valAx>
        <c:axId val="133072000"/>
        <c:scaling>
          <c:orientation val="minMax"/>
        </c:scaling>
        <c:delete val="0"/>
        <c:axPos val="l"/>
        <c:majorGridlines/>
        <c:numFmt formatCode="#,##0.0" sourceLinked="1"/>
        <c:majorTickMark val="out"/>
        <c:minorTickMark val="none"/>
        <c:tickLblPos val="nextTo"/>
        <c:crossAx val="133069824"/>
        <c:crosses val="autoZero"/>
        <c:crossBetween val="midCat"/>
      </c:valAx>
      <c:valAx>
        <c:axId val="133073536"/>
        <c:scaling>
          <c:orientation val="minMax"/>
        </c:scaling>
        <c:delete val="1"/>
        <c:axPos val="r"/>
        <c:numFmt formatCode="0.0" sourceLinked="1"/>
        <c:majorTickMark val="out"/>
        <c:minorTickMark val="none"/>
        <c:tickLblPos val="nextTo"/>
        <c:crossAx val="133079424"/>
        <c:crosses val="max"/>
        <c:crossBetween val="midCat"/>
      </c:valAx>
      <c:valAx>
        <c:axId val="133079424"/>
        <c:scaling>
          <c:orientation val="minMax"/>
        </c:scaling>
        <c:delete val="1"/>
        <c:axPos val="b"/>
        <c:numFmt formatCode="General" sourceLinked="1"/>
        <c:majorTickMark val="out"/>
        <c:minorTickMark val="none"/>
        <c:tickLblPos val="nextTo"/>
        <c:crossAx val="133073536"/>
        <c:crosses val="autoZero"/>
        <c:crossBetween val="midCat"/>
      </c:valAx>
    </c:plotArea>
    <c:plotVisOnly val="1"/>
    <c:dispBlanksAs val="gap"/>
    <c:showDLblsOverMax val="0"/>
  </c:chart>
  <c:printSettings>
    <c:headerFooter/>
    <c:pageMargins b="0.78740157499999996" l="0.7" r="0.7" t="0.78740157499999996"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a:t>Übersicht Alter</a:t>
            </a:r>
            <a:r>
              <a:rPr lang="de-DE" sz="1600" baseline="0"/>
              <a:t> der Straßenbeleuchtung aller Kommunen</a:t>
            </a:r>
            <a:endParaRPr lang="de-DE" sz="1600"/>
          </a:p>
        </c:rich>
      </c:tx>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spPr>
            <a:scene3d>
              <a:camera prst="orthographicFront"/>
              <a:lightRig rig="threePt" dir="t"/>
            </a:scene3d>
            <a:sp3d>
              <a:bevelT w="6489700" h="6489700"/>
              <a:bevelB w="6489700" h="6489700"/>
            </a:sp3d>
          </c:spPr>
          <c:dPt>
            <c:idx val="0"/>
            <c:bubble3D val="0"/>
            <c:spPr>
              <a:solidFill>
                <a:srgbClr val="0081C1"/>
              </a:solidFill>
              <a:scene3d>
                <a:camera prst="orthographicFront"/>
                <a:lightRig rig="threePt" dir="t"/>
              </a:scene3d>
              <a:sp3d>
                <a:bevelT w="6489700" h="6489700"/>
                <a:bevelB w="6489700" h="6489700"/>
              </a:sp3d>
            </c:spPr>
          </c:dPt>
          <c:dPt>
            <c:idx val="1"/>
            <c:bubble3D val="0"/>
            <c:spPr>
              <a:solidFill>
                <a:srgbClr val="92D050"/>
              </a:solidFill>
              <a:scene3d>
                <a:camera prst="orthographicFront"/>
                <a:lightRig rig="threePt" dir="t"/>
              </a:scene3d>
              <a:sp3d>
                <a:bevelT w="6489700" h="6489700"/>
                <a:bevelB w="6489700" h="6489700"/>
              </a:sp3d>
            </c:spPr>
          </c:dPt>
          <c:dPt>
            <c:idx val="2"/>
            <c:bubble3D val="0"/>
            <c:spPr>
              <a:solidFill>
                <a:srgbClr val="FFFF00"/>
              </a:solidFill>
              <a:scene3d>
                <a:camera prst="orthographicFront"/>
                <a:lightRig rig="threePt" dir="t"/>
              </a:scene3d>
              <a:sp3d>
                <a:bevelT w="6489700" h="6489700"/>
                <a:bevelB w="6489700" h="6489700"/>
              </a:sp3d>
            </c:spPr>
          </c:dPt>
          <c:dPt>
            <c:idx val="3"/>
            <c:bubble3D val="0"/>
            <c:spPr>
              <a:solidFill>
                <a:srgbClr val="FFC000"/>
              </a:solidFill>
              <a:scene3d>
                <a:camera prst="orthographicFront"/>
                <a:lightRig rig="threePt" dir="t"/>
              </a:scene3d>
              <a:sp3d>
                <a:bevelT w="6489700" h="6489700"/>
                <a:bevelB w="6489700" h="6489700"/>
              </a:sp3d>
            </c:spPr>
          </c:dPt>
          <c:dPt>
            <c:idx val="4"/>
            <c:bubble3D val="0"/>
            <c:spPr>
              <a:solidFill>
                <a:srgbClr val="C00000"/>
              </a:solidFill>
              <a:scene3d>
                <a:camera prst="orthographicFront"/>
                <a:lightRig rig="threePt" dir="t"/>
              </a:scene3d>
              <a:sp3d>
                <a:bevelT w="6489700" h="6489700"/>
                <a:bevelB w="6489700" h="6489700"/>
              </a:sp3d>
            </c:spPr>
          </c:dPt>
          <c:dPt>
            <c:idx val="5"/>
            <c:bubble3D val="0"/>
            <c:spPr>
              <a:solidFill>
                <a:schemeClr val="accent6">
                  <a:lumMod val="75000"/>
                </a:schemeClr>
              </a:solidFill>
              <a:scene3d>
                <a:camera prst="orthographicFront"/>
                <a:lightRig rig="threePt" dir="t"/>
              </a:scene3d>
              <a:sp3d>
                <a:bevelT w="6489700" h="6489700"/>
                <a:bevelB w="6489700" h="6489700"/>
              </a:sp3d>
            </c:spPr>
          </c:dPt>
          <c:dPt>
            <c:idx val="6"/>
            <c:bubble3D val="0"/>
            <c:spPr>
              <a:solidFill>
                <a:srgbClr val="C00000"/>
              </a:solidFill>
              <a:scene3d>
                <a:camera prst="orthographicFront"/>
                <a:lightRig rig="threePt" dir="t"/>
              </a:scene3d>
              <a:sp3d>
                <a:bevelT w="6489700" h="6489700"/>
                <a:bevelB w="6489700" h="6489700"/>
              </a:sp3d>
            </c:spPr>
          </c:dPt>
          <c:dLbls>
            <c:txPr>
              <a:bodyPr/>
              <a:lstStyle/>
              <a:p>
                <a:pPr>
                  <a:defRPr b="1"/>
                </a:pPr>
                <a:endParaRPr lang="de-DE"/>
              </a:p>
            </c:txPr>
            <c:dLblPos val="outEnd"/>
            <c:showLegendKey val="0"/>
            <c:showVal val="0"/>
            <c:showCatName val="0"/>
            <c:showSerName val="0"/>
            <c:showPercent val="1"/>
            <c:showBubbleSize val="0"/>
            <c:showLeaderLines val="1"/>
          </c:dLbls>
          <c:cat>
            <c:strRef>
              <c:f>'[1]Alter + Eigentum'!$O$3:$O$7</c:f>
              <c:strCache>
                <c:ptCount val="5"/>
                <c:pt idx="0">
                  <c:v>k.A.</c:v>
                </c:pt>
                <c:pt idx="1">
                  <c:v>0 - &lt; 10 a</c:v>
                </c:pt>
                <c:pt idx="2">
                  <c:v>10 - &lt; 15 a</c:v>
                </c:pt>
                <c:pt idx="3">
                  <c:v>15 - &lt; 20 a</c:v>
                </c:pt>
                <c:pt idx="4">
                  <c:v>&gt; 20 a</c:v>
                </c:pt>
              </c:strCache>
            </c:strRef>
          </c:cat>
          <c:val>
            <c:numRef>
              <c:f>'[1]Alter + Eigentum'!$P$3:$P$7</c:f>
              <c:numCache>
                <c:formatCode>General</c:formatCode>
                <c:ptCount val="5"/>
                <c:pt idx="0">
                  <c:v>19</c:v>
                </c:pt>
                <c:pt idx="1">
                  <c:v>19</c:v>
                </c:pt>
                <c:pt idx="2">
                  <c:v>24</c:v>
                </c:pt>
                <c:pt idx="3">
                  <c:v>81</c:v>
                </c:pt>
                <c:pt idx="4">
                  <c:v>85</c:v>
                </c:pt>
              </c:numCache>
            </c:numRef>
          </c:val>
        </c:ser>
        <c:dLbls>
          <c:dLblPos val="outEnd"/>
          <c:showLegendKey val="0"/>
          <c:showVal val="0"/>
          <c:showCatName val="0"/>
          <c:showSerName val="0"/>
          <c:showPercent val="1"/>
          <c:showBubbleSize val="0"/>
          <c:showLeaderLines val="1"/>
        </c:dLbls>
      </c:pie3DChart>
    </c:plotArea>
    <c:legend>
      <c:legendPos val="t"/>
      <c:layout>
        <c:manualLayout>
          <c:xMode val="edge"/>
          <c:yMode val="edge"/>
          <c:x val="0.1205943921643941"/>
          <c:y val="0.11093975903614457"/>
          <c:w val="0.76490877664682155"/>
          <c:h val="5.809771368940328E-2"/>
        </c:manualLayout>
      </c:layout>
      <c:overlay val="0"/>
    </c:legend>
    <c:plotVisOnly val="1"/>
    <c:dispBlanksAs val="gap"/>
    <c:showDLblsOverMax val="0"/>
  </c:chart>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a:t>Benchmark P</a:t>
            </a:r>
            <a:r>
              <a:rPr lang="de-DE" sz="1600" baseline="-25000"/>
              <a:t>el </a:t>
            </a:r>
            <a:r>
              <a:rPr lang="de-DE" sz="1600" b="0" i="1"/>
              <a:t>[kW]</a:t>
            </a:r>
            <a:r>
              <a:rPr lang="de-DE" sz="1600" b="1" i="0"/>
              <a:t>/</a:t>
            </a:r>
            <a:r>
              <a:rPr lang="de-DE" sz="1600"/>
              <a:t>km</a:t>
            </a:r>
            <a:r>
              <a:rPr lang="de-DE" sz="1600" baseline="-25000"/>
              <a:t>SB</a:t>
            </a:r>
          </a:p>
        </c:rich>
      </c:tx>
      <c:layout/>
      <c:overlay val="0"/>
    </c:title>
    <c:autoTitleDeleted val="0"/>
    <c:plotArea>
      <c:layout/>
      <c:stockChart>
        <c:ser>
          <c:idx val="0"/>
          <c:order val="0"/>
          <c:tx>
            <c:strRef>
              <c:f>'Benchmark Kommunengrößengruppe'!$P$8</c:f>
              <c:strCache>
                <c:ptCount val="1"/>
                <c:pt idx="0">
                  <c:v>Unteres Quartil</c:v>
                </c:pt>
              </c:strCache>
            </c:strRef>
          </c:tx>
          <c:spPr>
            <a:ln w="28575">
              <a:noFill/>
            </a:ln>
          </c:spPr>
          <c:marker>
            <c:symbol val="dash"/>
            <c:size val="20"/>
            <c:spPr>
              <a:solidFill>
                <a:srgbClr val="00B050"/>
              </a:solidFill>
              <a:ln>
                <a:solidFill>
                  <a:srgbClr val="00B050"/>
                </a:solidFill>
              </a:ln>
            </c:spPr>
          </c:marker>
          <c:cat>
            <c:strRef>
              <c:f>'Benchmark Kommunengrößengruppe'!$O$8</c:f>
              <c:strCache>
                <c:ptCount val="1"/>
                <c:pt idx="0">
                  <c:v>Pel [kW]/kmSB</c:v>
                </c:pt>
              </c:strCache>
            </c:strRef>
          </c:cat>
          <c:val>
            <c:numRef>
              <c:f>'Benchmark Kommunengrößengruppe'!$P$9</c:f>
              <c:numCache>
                <c:formatCode>0.0</c:formatCode>
                <c:ptCount val="1"/>
                <c:pt idx="0">
                  <c:v>1.8630578652638723</c:v>
                </c:pt>
              </c:numCache>
            </c:numRef>
          </c:val>
          <c:smooth val="0"/>
        </c:ser>
        <c:ser>
          <c:idx val="1"/>
          <c:order val="1"/>
          <c:tx>
            <c:strRef>
              <c:f>'Benchmark Kommunengrößengruppe'!$Q$8</c:f>
              <c:strCache>
                <c:ptCount val="1"/>
                <c:pt idx="0">
                  <c:v>Maximum</c:v>
                </c:pt>
              </c:strCache>
            </c:strRef>
          </c:tx>
          <c:spPr>
            <a:ln w="28575">
              <a:noFill/>
            </a:ln>
          </c:spPr>
          <c:marker>
            <c:symbol val="diamond"/>
            <c:size val="8"/>
            <c:spPr>
              <a:solidFill>
                <a:srgbClr val="C00000"/>
              </a:solidFill>
            </c:spPr>
          </c:marker>
          <c:cat>
            <c:strRef>
              <c:f>'Benchmark Kommunengrößengruppe'!$O$8</c:f>
              <c:strCache>
                <c:ptCount val="1"/>
                <c:pt idx="0">
                  <c:v>Pel [kW]/kmSB</c:v>
                </c:pt>
              </c:strCache>
            </c:strRef>
          </c:cat>
          <c:val>
            <c:numRef>
              <c:f>'Benchmark Kommunengrößengruppe'!$Q$9</c:f>
              <c:numCache>
                <c:formatCode>0.0</c:formatCode>
                <c:ptCount val="1"/>
                <c:pt idx="0">
                  <c:v>4.3125</c:v>
                </c:pt>
              </c:numCache>
            </c:numRef>
          </c:val>
          <c:smooth val="0"/>
        </c:ser>
        <c:ser>
          <c:idx val="2"/>
          <c:order val="2"/>
          <c:tx>
            <c:strRef>
              <c:f>'Benchmark Kommunengrößengruppe'!$L$8</c:f>
              <c:strCache>
                <c:ptCount val="1"/>
                <c:pt idx="0">
                  <c:v>Minimum</c:v>
                </c:pt>
              </c:strCache>
            </c:strRef>
          </c:tx>
          <c:spPr>
            <a:ln w="28575">
              <a:noFill/>
            </a:ln>
          </c:spPr>
          <c:marker>
            <c:symbol val="diamond"/>
            <c:size val="8"/>
            <c:spPr>
              <a:solidFill>
                <a:srgbClr val="C00000"/>
              </a:solidFill>
              <a:ln>
                <a:solidFill>
                  <a:srgbClr val="C00000"/>
                </a:solidFill>
              </a:ln>
            </c:spPr>
          </c:marker>
          <c:cat>
            <c:strRef>
              <c:f>'Benchmark Kommunengrößengruppe'!$O$8</c:f>
              <c:strCache>
                <c:ptCount val="1"/>
                <c:pt idx="0">
                  <c:v>Pel [kW]/kmSB</c:v>
                </c:pt>
              </c:strCache>
            </c:strRef>
          </c:cat>
          <c:val>
            <c:numRef>
              <c:f>'Benchmark Kommunengrößengruppe'!$L$9</c:f>
              <c:numCache>
                <c:formatCode>0.00</c:formatCode>
                <c:ptCount val="1"/>
                <c:pt idx="0">
                  <c:v>0.12398503786150898</c:v>
                </c:pt>
              </c:numCache>
            </c:numRef>
          </c:val>
          <c:smooth val="0"/>
        </c:ser>
        <c:ser>
          <c:idx val="3"/>
          <c:order val="3"/>
          <c:tx>
            <c:strRef>
              <c:f>'Benchmark Kommunengrößengruppe'!$S$8</c:f>
              <c:strCache>
                <c:ptCount val="1"/>
                <c:pt idx="0">
                  <c:v>Oberes Quartil</c:v>
                </c:pt>
              </c:strCache>
            </c:strRef>
          </c:tx>
          <c:spPr>
            <a:ln w="28575">
              <a:noFill/>
            </a:ln>
          </c:spPr>
          <c:marker>
            <c:symbol val="dash"/>
            <c:size val="20"/>
            <c:spPr>
              <a:solidFill>
                <a:srgbClr val="00B050"/>
              </a:solidFill>
              <a:ln>
                <a:solidFill>
                  <a:srgbClr val="00B050"/>
                </a:solidFill>
              </a:ln>
            </c:spPr>
          </c:marker>
          <c:cat>
            <c:strRef>
              <c:f>'Benchmark Kommunengrößengruppe'!$O$8</c:f>
              <c:strCache>
                <c:ptCount val="1"/>
                <c:pt idx="0">
                  <c:v>Pel [kW]/kmSB</c:v>
                </c:pt>
              </c:strCache>
            </c:strRef>
          </c:cat>
          <c:val>
            <c:numRef>
              <c:f>'Benchmark Kommunengrößengruppe'!$S$9</c:f>
              <c:numCache>
                <c:formatCode>0.0</c:formatCode>
                <c:ptCount val="1"/>
                <c:pt idx="0">
                  <c:v>3.2308319039451114</c:v>
                </c:pt>
              </c:numCache>
            </c:numRef>
          </c:val>
          <c:smooth val="0"/>
        </c:ser>
        <c:dLbls>
          <c:showLegendKey val="0"/>
          <c:showVal val="0"/>
          <c:showCatName val="0"/>
          <c:showSerName val="0"/>
          <c:showPercent val="0"/>
          <c:showBubbleSize val="0"/>
        </c:dLbls>
        <c:hiLowLines/>
        <c:upDownBars>
          <c:gapWidth val="150"/>
          <c:upBars>
            <c:spPr>
              <a:solidFill>
                <a:schemeClr val="bg1">
                  <a:lumMod val="85000"/>
                </a:schemeClr>
              </a:solidFill>
            </c:spPr>
          </c:upBars>
          <c:downBars/>
        </c:upDownBars>
        <c:axId val="121075968"/>
        <c:axId val="121082240"/>
      </c:stockChart>
      <c:stockChart>
        <c:ser>
          <c:idx val="4"/>
          <c:order val="4"/>
          <c:tx>
            <c:strRef>
              <c:f>'Benchmark Kommunengrößengruppe'!$P$10</c:f>
              <c:strCache>
                <c:ptCount val="1"/>
                <c:pt idx="0">
                  <c:v>Median</c:v>
                </c:pt>
              </c:strCache>
            </c:strRef>
          </c:tx>
          <c:spPr>
            <a:ln w="28575">
              <a:noFill/>
            </a:ln>
          </c:spPr>
          <c:marker>
            <c:symbol val="x"/>
            <c:size val="8"/>
            <c:spPr>
              <a:noFill/>
              <a:ln w="25400">
                <a:solidFill>
                  <a:srgbClr val="0081C1"/>
                </a:solidFill>
              </a:ln>
            </c:spPr>
          </c:marker>
          <c:val>
            <c:numRef>
              <c:f>'Benchmark Kommunengrößengruppe'!$P$11</c:f>
              <c:numCache>
                <c:formatCode>0.0</c:formatCode>
                <c:ptCount val="1"/>
                <c:pt idx="0">
                  <c:v>2.2365641503572542</c:v>
                </c:pt>
              </c:numCache>
            </c:numRef>
          </c:val>
          <c:smooth val="0"/>
        </c:ser>
        <c:ser>
          <c:idx val="5"/>
          <c:order val="5"/>
          <c:tx>
            <c:strRef>
              <c:f>'Benchmark Kommunengrößengruppe'!$S$10</c:f>
              <c:strCache>
                <c:ptCount val="1"/>
                <c:pt idx="0">
                  <c:v>Ihr Wert</c:v>
                </c:pt>
              </c:strCache>
            </c:strRef>
          </c:tx>
          <c:spPr>
            <a:ln w="28575">
              <a:noFill/>
            </a:ln>
          </c:spPr>
          <c:marker>
            <c:symbol val="circle"/>
            <c:size val="7"/>
            <c:spPr>
              <a:solidFill>
                <a:srgbClr val="FF0000"/>
              </a:solidFill>
              <a:ln>
                <a:solidFill>
                  <a:srgbClr val="FF0000"/>
                </a:solidFill>
              </a:ln>
            </c:spPr>
          </c:marker>
          <c:val>
            <c:numRef>
              <c:f>'Benchmark Kommunengrößengruppe'!$S$11</c:f>
              <c:numCache>
                <c:formatCode>0.0</c:formatCode>
                <c:ptCount val="1"/>
                <c:pt idx="0">
                  <c:v>3.1428571428571428</c:v>
                </c:pt>
              </c:numCache>
            </c:numRef>
          </c:val>
          <c:smooth val="0"/>
        </c:ser>
        <c:dLbls>
          <c:showLegendKey val="0"/>
          <c:showVal val="0"/>
          <c:showCatName val="0"/>
          <c:showSerName val="0"/>
          <c:showPercent val="0"/>
          <c:showBubbleSize val="0"/>
        </c:dLbls>
        <c:axId val="121085312"/>
        <c:axId val="121083776"/>
      </c:stockChart>
      <c:catAx>
        <c:axId val="121075968"/>
        <c:scaling>
          <c:orientation val="minMax"/>
        </c:scaling>
        <c:delete val="1"/>
        <c:axPos val="b"/>
        <c:numFmt formatCode="0.0" sourceLinked="1"/>
        <c:majorTickMark val="none"/>
        <c:minorTickMark val="none"/>
        <c:tickLblPos val="nextTo"/>
        <c:crossAx val="121082240"/>
        <c:crosses val="autoZero"/>
        <c:auto val="1"/>
        <c:lblAlgn val="ctr"/>
        <c:lblOffset val="100"/>
        <c:noMultiLvlLbl val="0"/>
      </c:catAx>
      <c:valAx>
        <c:axId val="121082240"/>
        <c:scaling>
          <c:orientation val="minMax"/>
        </c:scaling>
        <c:delete val="0"/>
        <c:axPos val="l"/>
        <c:majorGridlines/>
        <c:numFmt formatCode="0.0" sourceLinked="1"/>
        <c:majorTickMark val="none"/>
        <c:minorTickMark val="none"/>
        <c:tickLblPos val="nextTo"/>
        <c:crossAx val="121075968"/>
        <c:crosses val="autoZero"/>
        <c:crossBetween val="between"/>
      </c:valAx>
      <c:valAx>
        <c:axId val="121083776"/>
        <c:scaling>
          <c:orientation val="minMax"/>
          <c:max val="20"/>
          <c:min val="0"/>
        </c:scaling>
        <c:delete val="1"/>
        <c:axPos val="r"/>
        <c:numFmt formatCode="0.0" sourceLinked="1"/>
        <c:majorTickMark val="out"/>
        <c:minorTickMark val="none"/>
        <c:tickLblPos val="nextTo"/>
        <c:crossAx val="121085312"/>
        <c:crosses val="max"/>
        <c:crossBetween val="between"/>
      </c:valAx>
      <c:catAx>
        <c:axId val="121085312"/>
        <c:scaling>
          <c:orientation val="minMax"/>
        </c:scaling>
        <c:delete val="1"/>
        <c:axPos val="b"/>
        <c:majorTickMark val="out"/>
        <c:minorTickMark val="none"/>
        <c:tickLblPos val="nextTo"/>
        <c:crossAx val="121083776"/>
        <c:crosses val="autoZero"/>
        <c:auto val="1"/>
        <c:lblAlgn val="ctr"/>
        <c:lblOffset val="100"/>
        <c:noMultiLvlLbl val="0"/>
      </c:catAx>
    </c:plotArea>
    <c:legend>
      <c:legendPos val="r"/>
      <c:layout/>
      <c:overlay val="0"/>
    </c:legend>
    <c:plotVisOnly val="1"/>
    <c:dispBlanksAs val="gap"/>
    <c:showDLblsOverMax val="0"/>
  </c:chart>
  <c:printSettings>
    <c:headerFooter/>
    <c:pageMargins b="0.78740157499999996" l="0.7" r="0.7" t="0.78740157499999996"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DE"/>
              <a:t>Vergleich</a:t>
            </a:r>
            <a:r>
              <a:rPr lang="de-DE" baseline="0"/>
              <a:t> getätigte Investitionen/LP</a:t>
            </a:r>
            <a:r>
              <a:rPr lang="de-DE" baseline="-25000"/>
              <a:t>10-13</a:t>
            </a:r>
            <a:r>
              <a:rPr lang="de-DE" baseline="0"/>
              <a:t> zu benötigten Investitionen/LP von SB</a:t>
            </a:r>
            <a:r>
              <a:rPr lang="de-DE" baseline="-25000"/>
              <a:t>Hg &amp; Na</a:t>
            </a:r>
            <a:r>
              <a:rPr lang="de-DE" baseline="0"/>
              <a:t> &gt;= 15a </a:t>
            </a:r>
            <a:endParaRPr lang="de-DE"/>
          </a:p>
        </c:rich>
      </c:tx>
      <c:layout/>
      <c:overlay val="0"/>
    </c:title>
    <c:autoTitleDeleted val="0"/>
    <c:plotArea>
      <c:layout/>
      <c:barChart>
        <c:barDir val="col"/>
        <c:grouping val="clustered"/>
        <c:varyColors val="0"/>
        <c:ser>
          <c:idx val="0"/>
          <c:order val="0"/>
          <c:tx>
            <c:v>Zukünftige Investitionen/LP</c:v>
          </c:tx>
          <c:spPr>
            <a:solidFill>
              <a:srgbClr val="C00000"/>
            </a:solidFill>
          </c:spPr>
          <c:invertIfNegative val="0"/>
          <c:cat>
            <c:strRef>
              <c:f>'[1]Invest pro LP'!$D$163:$I$163</c:f>
              <c:strCache>
                <c:ptCount val="6"/>
                <c:pt idx="0">
                  <c:v>&lt; 1.000 EW</c:v>
                </c:pt>
                <c:pt idx="1">
                  <c:v>1.000 - &lt; 5.000 EW</c:v>
                </c:pt>
                <c:pt idx="2">
                  <c:v>5.000 - &lt; 10.000 EW</c:v>
                </c:pt>
                <c:pt idx="3">
                  <c:v>10.000 - &lt; 20.000 EW</c:v>
                </c:pt>
                <c:pt idx="4">
                  <c:v>20.000 - &lt; 50.000 EW</c:v>
                </c:pt>
                <c:pt idx="5">
                  <c:v>&gt; 50.000 EW</c:v>
                </c:pt>
              </c:strCache>
            </c:strRef>
          </c:cat>
          <c:val>
            <c:numRef>
              <c:f>'[1]Invest pro LP'!$D$165:$I$165</c:f>
              <c:numCache>
                <c:formatCode>General</c:formatCode>
                <c:ptCount val="6"/>
                <c:pt idx="0">
                  <c:v>469.72972972972974</c:v>
                </c:pt>
                <c:pt idx="1">
                  <c:v>442.14285714285717</c:v>
                </c:pt>
                <c:pt idx="2">
                  <c:v>403.91304347826087</c:v>
                </c:pt>
                <c:pt idx="3">
                  <c:v>473.57142857142856</c:v>
                </c:pt>
                <c:pt idx="4">
                  <c:v>463</c:v>
                </c:pt>
                <c:pt idx="5">
                  <c:v>441.66666666666674</c:v>
                </c:pt>
              </c:numCache>
            </c:numRef>
          </c:val>
        </c:ser>
        <c:ser>
          <c:idx val="1"/>
          <c:order val="1"/>
          <c:tx>
            <c:v>Investitione/LP (2010-2013)</c:v>
          </c:tx>
          <c:spPr>
            <a:solidFill>
              <a:srgbClr val="00B050"/>
            </a:solidFill>
          </c:spPr>
          <c:invertIfNegative val="0"/>
          <c:cat>
            <c:strRef>
              <c:f>'[1]Invest pro LP'!$D$163:$I$163</c:f>
              <c:strCache>
                <c:ptCount val="6"/>
                <c:pt idx="0">
                  <c:v>&lt; 1.000 EW</c:v>
                </c:pt>
                <c:pt idx="1">
                  <c:v>1.000 - &lt; 5.000 EW</c:v>
                </c:pt>
                <c:pt idx="2">
                  <c:v>5.000 - &lt; 10.000 EW</c:v>
                </c:pt>
                <c:pt idx="3">
                  <c:v>10.000 - &lt; 20.000 EW</c:v>
                </c:pt>
                <c:pt idx="4">
                  <c:v>20.000 - &lt; 50.000 EW</c:v>
                </c:pt>
                <c:pt idx="5">
                  <c:v>&gt; 50.000 EW</c:v>
                </c:pt>
              </c:strCache>
            </c:strRef>
          </c:cat>
          <c:val>
            <c:numRef>
              <c:f>'[1]Invest pro LP'!$D$169:$I$169</c:f>
              <c:numCache>
                <c:formatCode>General</c:formatCode>
                <c:ptCount val="6"/>
                <c:pt idx="0">
                  <c:v>270.21307819943678</c:v>
                </c:pt>
                <c:pt idx="1">
                  <c:v>85.427724922063305</c:v>
                </c:pt>
                <c:pt idx="2">
                  <c:v>67.190348007774304</c:v>
                </c:pt>
                <c:pt idx="3">
                  <c:v>72.410813895436988</c:v>
                </c:pt>
                <c:pt idx="4">
                  <c:v>67.512916844117072</c:v>
                </c:pt>
                <c:pt idx="5">
                  <c:v>47.159230632010853</c:v>
                </c:pt>
              </c:numCache>
            </c:numRef>
          </c:val>
        </c:ser>
        <c:dLbls>
          <c:showLegendKey val="0"/>
          <c:showVal val="0"/>
          <c:showCatName val="0"/>
          <c:showSerName val="0"/>
          <c:showPercent val="0"/>
          <c:showBubbleSize val="0"/>
        </c:dLbls>
        <c:gapWidth val="75"/>
        <c:overlap val="-25"/>
        <c:axId val="133425408"/>
        <c:axId val="133238784"/>
      </c:barChart>
      <c:catAx>
        <c:axId val="133425408"/>
        <c:scaling>
          <c:orientation val="minMax"/>
        </c:scaling>
        <c:delete val="0"/>
        <c:axPos val="b"/>
        <c:majorTickMark val="none"/>
        <c:minorTickMark val="none"/>
        <c:tickLblPos val="nextTo"/>
        <c:crossAx val="133238784"/>
        <c:crosses val="autoZero"/>
        <c:auto val="1"/>
        <c:lblAlgn val="ctr"/>
        <c:lblOffset val="100"/>
        <c:noMultiLvlLbl val="0"/>
      </c:catAx>
      <c:valAx>
        <c:axId val="133238784"/>
        <c:scaling>
          <c:orientation val="minMax"/>
        </c:scaling>
        <c:delete val="0"/>
        <c:axPos val="l"/>
        <c:majorGridlines/>
        <c:numFmt formatCode="General" sourceLinked="1"/>
        <c:majorTickMark val="none"/>
        <c:minorTickMark val="none"/>
        <c:tickLblPos val="nextTo"/>
        <c:spPr>
          <a:ln w="9525">
            <a:noFill/>
          </a:ln>
        </c:spPr>
        <c:crossAx val="133425408"/>
        <c:crosses val="autoZero"/>
        <c:crossBetween val="between"/>
      </c:valAx>
    </c:plotArea>
    <c:legend>
      <c:legendPos val="b"/>
      <c:layout/>
      <c:overlay val="0"/>
    </c:legend>
    <c:plotVisOnly val="1"/>
    <c:dispBlanksAs val="gap"/>
    <c:showDLblsOverMax val="0"/>
  </c:chart>
  <c:printSettings>
    <c:headerFooter/>
    <c:pageMargins b="0.78740157499999996" l="0.7" r="0.7" t="0.78740157499999996"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DE"/>
              <a:t>Anzahl</a:t>
            </a:r>
            <a:r>
              <a:rPr lang="de-DE" baseline="0"/>
              <a:t> der Umfrageteilnehmer je Kommunengröße</a:t>
            </a:r>
            <a:endParaRPr lang="de-DE"/>
          </a:p>
        </c:rich>
      </c:tx>
      <c:layout/>
      <c:overlay val="0"/>
    </c:title>
    <c:autoTitleDeleted val="0"/>
    <c:plotArea>
      <c:layout/>
      <c:barChart>
        <c:barDir val="col"/>
        <c:grouping val="clustered"/>
        <c:varyColors val="0"/>
        <c:ser>
          <c:idx val="0"/>
          <c:order val="0"/>
          <c:invertIfNegative val="0"/>
          <c:dPt>
            <c:idx val="0"/>
            <c:invertIfNegative val="0"/>
            <c:bubble3D val="0"/>
            <c:spPr>
              <a:solidFill>
                <a:srgbClr val="00B050"/>
              </a:solidFill>
            </c:spPr>
          </c:dPt>
          <c:dPt>
            <c:idx val="1"/>
            <c:invertIfNegative val="0"/>
            <c:bubble3D val="0"/>
            <c:spPr>
              <a:solidFill>
                <a:srgbClr val="FFC000"/>
              </a:solidFill>
            </c:spPr>
          </c:dPt>
          <c:dPt>
            <c:idx val="2"/>
            <c:invertIfNegative val="0"/>
            <c:bubble3D val="0"/>
            <c:spPr>
              <a:solidFill>
                <a:srgbClr val="C00000"/>
              </a:solidFill>
            </c:spPr>
          </c:dPt>
          <c:dPt>
            <c:idx val="3"/>
            <c:invertIfNegative val="0"/>
            <c:bubble3D val="0"/>
            <c:spPr>
              <a:solidFill>
                <a:srgbClr val="7030A0"/>
              </a:solidFill>
            </c:spPr>
          </c:dPt>
          <c:dPt>
            <c:idx val="4"/>
            <c:invertIfNegative val="0"/>
            <c:bubble3D val="0"/>
            <c:spPr>
              <a:solidFill>
                <a:schemeClr val="bg2">
                  <a:lumMod val="50000"/>
                </a:schemeClr>
              </a:solidFill>
            </c:spPr>
          </c:dPt>
          <c:dPt>
            <c:idx val="5"/>
            <c:invertIfNegative val="0"/>
            <c:bubble3D val="0"/>
            <c:spPr>
              <a:solidFill>
                <a:srgbClr val="92D050"/>
              </a:solidFill>
            </c:spPr>
          </c:dPt>
          <c:dPt>
            <c:idx val="6"/>
            <c:invertIfNegative val="0"/>
            <c:bubble3D val="0"/>
            <c:spPr>
              <a:solidFill>
                <a:srgbClr val="0081C1"/>
              </a:solidFill>
            </c:spPr>
          </c:dPt>
          <c:dLbls>
            <c:txPr>
              <a:bodyPr/>
              <a:lstStyle/>
              <a:p>
                <a:pPr>
                  <a:defRPr b="1"/>
                </a:pPr>
                <a:endParaRPr lang="de-DE"/>
              </a:p>
            </c:txPr>
            <c:dLblPos val="outEnd"/>
            <c:showLegendKey val="0"/>
            <c:showVal val="1"/>
            <c:showCatName val="0"/>
            <c:showSerName val="0"/>
            <c:showPercent val="0"/>
            <c:showBubbleSize val="0"/>
            <c:showLeaderLines val="0"/>
          </c:dLbls>
          <c:cat>
            <c:strRef>
              <c:f>'[1]Teilnehmer EWZ'!$B$231:$B$237</c:f>
              <c:strCache>
                <c:ptCount val="7"/>
                <c:pt idx="0">
                  <c:v>&lt; 1.000 EW</c:v>
                </c:pt>
                <c:pt idx="1">
                  <c:v>1.000 - &lt; 5.000 EW</c:v>
                </c:pt>
                <c:pt idx="2">
                  <c:v>5.000 - &lt; 10.000 EW</c:v>
                </c:pt>
                <c:pt idx="3">
                  <c:v>10.000 - &lt; 20.000 EW</c:v>
                </c:pt>
                <c:pt idx="4">
                  <c:v>20.000 - &lt; 50.000 EW</c:v>
                </c:pt>
                <c:pt idx="5">
                  <c:v>&gt; 50.000 EW</c:v>
                </c:pt>
                <c:pt idx="6">
                  <c:v>Gesamt</c:v>
                </c:pt>
              </c:strCache>
            </c:strRef>
          </c:cat>
          <c:val>
            <c:numRef>
              <c:f>'[1]Teilnehmer EWZ'!$C$231:$C$237</c:f>
              <c:numCache>
                <c:formatCode>General</c:formatCode>
                <c:ptCount val="7"/>
                <c:pt idx="0">
                  <c:v>121</c:v>
                </c:pt>
                <c:pt idx="1">
                  <c:v>58</c:v>
                </c:pt>
                <c:pt idx="2">
                  <c:v>26</c:v>
                </c:pt>
                <c:pt idx="3">
                  <c:v>8</c:v>
                </c:pt>
                <c:pt idx="4">
                  <c:v>11</c:v>
                </c:pt>
                <c:pt idx="5">
                  <c:v>4</c:v>
                </c:pt>
                <c:pt idx="6">
                  <c:v>228</c:v>
                </c:pt>
              </c:numCache>
            </c:numRef>
          </c:val>
        </c:ser>
        <c:dLbls>
          <c:dLblPos val="outEnd"/>
          <c:showLegendKey val="0"/>
          <c:showVal val="1"/>
          <c:showCatName val="0"/>
          <c:showSerName val="0"/>
          <c:showPercent val="0"/>
          <c:showBubbleSize val="0"/>
        </c:dLbls>
        <c:gapWidth val="75"/>
        <c:axId val="133245952"/>
        <c:axId val="133280512"/>
      </c:barChart>
      <c:catAx>
        <c:axId val="133245952"/>
        <c:scaling>
          <c:orientation val="minMax"/>
        </c:scaling>
        <c:delete val="0"/>
        <c:axPos val="b"/>
        <c:majorTickMark val="none"/>
        <c:minorTickMark val="none"/>
        <c:tickLblPos val="nextTo"/>
        <c:txPr>
          <a:bodyPr/>
          <a:lstStyle/>
          <a:p>
            <a:pPr>
              <a:defRPr sz="900"/>
            </a:pPr>
            <a:endParaRPr lang="de-DE"/>
          </a:p>
        </c:txPr>
        <c:crossAx val="133280512"/>
        <c:crosses val="autoZero"/>
        <c:auto val="1"/>
        <c:lblAlgn val="ctr"/>
        <c:lblOffset val="100"/>
        <c:noMultiLvlLbl val="0"/>
      </c:catAx>
      <c:valAx>
        <c:axId val="133280512"/>
        <c:scaling>
          <c:orientation val="minMax"/>
        </c:scaling>
        <c:delete val="0"/>
        <c:axPos val="l"/>
        <c:majorGridlines/>
        <c:numFmt formatCode="General" sourceLinked="1"/>
        <c:majorTickMark val="none"/>
        <c:minorTickMark val="none"/>
        <c:tickLblPos val="nextTo"/>
        <c:spPr>
          <a:ln w="9525">
            <a:noFill/>
          </a:ln>
        </c:spPr>
        <c:crossAx val="133245952"/>
        <c:crosses val="autoZero"/>
        <c:crossBetween val="between"/>
      </c:valAx>
    </c:plotArea>
    <c:plotVisOnly val="1"/>
    <c:dispBlanksAs val="gap"/>
    <c:showDLblsOverMax val="0"/>
  </c:chart>
  <c:printSettings>
    <c:headerFooter/>
    <c:pageMargins b="0.78740157499999996" l="0.7" r="0.7" t="0.78740157499999996"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a:t>Verwendete Leuchten</a:t>
            </a:r>
            <a:r>
              <a:rPr lang="de-DE" sz="1600" baseline="0"/>
              <a:t> in den Kommunen</a:t>
            </a:r>
            <a:endParaRPr lang="de-DE" sz="1600"/>
          </a:p>
        </c:rich>
      </c:tx>
      <c:layout/>
      <c:overlay val="0"/>
    </c:title>
    <c:autoTitleDeleted val="0"/>
    <c:plotArea>
      <c:layout/>
      <c:barChart>
        <c:barDir val="col"/>
        <c:grouping val="percentStacked"/>
        <c:varyColors val="0"/>
        <c:ser>
          <c:idx val="7"/>
          <c:order val="0"/>
          <c:tx>
            <c:v>k.A.</c:v>
          </c:tx>
          <c:spPr>
            <a:solidFill>
              <a:srgbClr val="FFFF66"/>
            </a:solidFill>
          </c:spPr>
          <c:invertIfNegative val="0"/>
          <c:cat>
            <c:strRef>
              <c:f>[1]Verbräuche!$J$79:$O$79</c:f>
              <c:strCache>
                <c:ptCount val="6"/>
                <c:pt idx="0">
                  <c:v>&lt; 1.000 EW</c:v>
                </c:pt>
                <c:pt idx="1">
                  <c:v>1.000 - &lt; 5.000 EW</c:v>
                </c:pt>
                <c:pt idx="2">
                  <c:v>5.000 - &lt; 10.000 EW</c:v>
                </c:pt>
                <c:pt idx="3">
                  <c:v>10.000 - &lt; 20.000 EW</c:v>
                </c:pt>
                <c:pt idx="4">
                  <c:v>20.000 - &lt; 50.000 EW</c:v>
                </c:pt>
                <c:pt idx="5">
                  <c:v>&gt; 50.000 EW</c:v>
                </c:pt>
              </c:strCache>
            </c:strRef>
          </c:cat>
          <c:val>
            <c:numRef>
              <c:f>([1]Leuchtmitttel!$K$123,[1]Leuchtmitttel!$K$183,[1]Leuchtmitttel!$K$211,[1]Leuchtmitttel!$K$221,[1]Leuchtmitttel!$K$234,[1]Leuchtmitttel!$K$240)</c:f>
              <c:numCache>
                <c:formatCode>General</c:formatCode>
                <c:ptCount val="6"/>
                <c:pt idx="0">
                  <c:v>13</c:v>
                </c:pt>
                <c:pt idx="1">
                  <c:v>4</c:v>
                </c:pt>
                <c:pt idx="2">
                  <c:v>1</c:v>
                </c:pt>
                <c:pt idx="3">
                  <c:v>0</c:v>
                </c:pt>
                <c:pt idx="4">
                  <c:v>0</c:v>
                </c:pt>
                <c:pt idx="5">
                  <c:v>0</c:v>
                </c:pt>
              </c:numCache>
            </c:numRef>
          </c:val>
        </c:ser>
        <c:ser>
          <c:idx val="0"/>
          <c:order val="1"/>
          <c:tx>
            <c:strRef>
              <c:f>[1]Leuchtmitttel!$D$1</c:f>
              <c:strCache>
                <c:ptCount val="1"/>
                <c:pt idx="0">
                  <c:v>Hg-Dampf</c:v>
                </c:pt>
              </c:strCache>
            </c:strRef>
          </c:tx>
          <c:spPr>
            <a:solidFill>
              <a:schemeClr val="bg1">
                <a:lumMod val="75000"/>
              </a:schemeClr>
            </a:solidFill>
          </c:spPr>
          <c:invertIfNegative val="0"/>
          <c:cat>
            <c:strRef>
              <c:f>[1]Verbräuche!$J$79:$O$79</c:f>
              <c:strCache>
                <c:ptCount val="6"/>
                <c:pt idx="0">
                  <c:v>&lt; 1.000 EW</c:v>
                </c:pt>
                <c:pt idx="1">
                  <c:v>1.000 - &lt; 5.000 EW</c:v>
                </c:pt>
                <c:pt idx="2">
                  <c:v>5.000 - &lt; 10.000 EW</c:v>
                </c:pt>
                <c:pt idx="3">
                  <c:v>10.000 - &lt; 20.000 EW</c:v>
                </c:pt>
                <c:pt idx="4">
                  <c:v>20.000 - &lt; 50.000 EW</c:v>
                </c:pt>
                <c:pt idx="5">
                  <c:v>&gt; 50.000 EW</c:v>
                </c:pt>
              </c:strCache>
            </c:strRef>
          </c:cat>
          <c:val>
            <c:numRef>
              <c:f>([1]Leuchtmitttel!$D$123,[1]Leuchtmitttel!$D$183,[1]Leuchtmitttel!$D$211,[1]Leuchtmitttel!$D$221,[1]Leuchtmitttel!$D$234,[1]Leuchtmitttel!$D$240)</c:f>
              <c:numCache>
                <c:formatCode>General</c:formatCode>
                <c:ptCount val="6"/>
                <c:pt idx="0">
                  <c:v>72</c:v>
                </c:pt>
                <c:pt idx="1">
                  <c:v>45</c:v>
                </c:pt>
                <c:pt idx="2">
                  <c:v>22</c:v>
                </c:pt>
                <c:pt idx="3">
                  <c:v>4</c:v>
                </c:pt>
                <c:pt idx="4">
                  <c:v>10</c:v>
                </c:pt>
                <c:pt idx="5">
                  <c:v>3</c:v>
                </c:pt>
              </c:numCache>
            </c:numRef>
          </c:val>
        </c:ser>
        <c:ser>
          <c:idx val="1"/>
          <c:order val="2"/>
          <c:tx>
            <c:strRef>
              <c:f>[1]Leuchtmitttel!$E$1</c:f>
              <c:strCache>
                <c:ptCount val="1"/>
                <c:pt idx="0">
                  <c:v>Na-Dampf</c:v>
                </c:pt>
              </c:strCache>
            </c:strRef>
          </c:tx>
          <c:spPr>
            <a:solidFill>
              <a:srgbClr val="00B050"/>
            </a:solidFill>
          </c:spPr>
          <c:invertIfNegative val="0"/>
          <c:cat>
            <c:strRef>
              <c:f>[1]Verbräuche!$J$79:$O$79</c:f>
              <c:strCache>
                <c:ptCount val="6"/>
                <c:pt idx="0">
                  <c:v>&lt; 1.000 EW</c:v>
                </c:pt>
                <c:pt idx="1">
                  <c:v>1.000 - &lt; 5.000 EW</c:v>
                </c:pt>
                <c:pt idx="2">
                  <c:v>5.000 - &lt; 10.000 EW</c:v>
                </c:pt>
                <c:pt idx="3">
                  <c:v>10.000 - &lt; 20.000 EW</c:v>
                </c:pt>
                <c:pt idx="4">
                  <c:v>20.000 - &lt; 50.000 EW</c:v>
                </c:pt>
                <c:pt idx="5">
                  <c:v>&gt; 50.000 EW</c:v>
                </c:pt>
              </c:strCache>
            </c:strRef>
          </c:cat>
          <c:val>
            <c:numRef>
              <c:f>([1]Leuchtmitttel!$E$123,[1]Leuchtmitttel!$E$183,[1]Leuchtmitttel!$E$211,[1]Leuchtmitttel!$E$221,[1]Leuchtmitttel!$E$234,[1]Leuchtmitttel!$E$240)</c:f>
              <c:numCache>
                <c:formatCode>General</c:formatCode>
                <c:ptCount val="6"/>
                <c:pt idx="0">
                  <c:v>73</c:v>
                </c:pt>
                <c:pt idx="1">
                  <c:v>51</c:v>
                </c:pt>
                <c:pt idx="2">
                  <c:v>25</c:v>
                </c:pt>
                <c:pt idx="3">
                  <c:v>8</c:v>
                </c:pt>
                <c:pt idx="4">
                  <c:v>11</c:v>
                </c:pt>
                <c:pt idx="5">
                  <c:v>4</c:v>
                </c:pt>
              </c:numCache>
            </c:numRef>
          </c:val>
        </c:ser>
        <c:ser>
          <c:idx val="2"/>
          <c:order val="3"/>
          <c:tx>
            <c:strRef>
              <c:f>[1]Leuchtmitttel!$F$1</c:f>
              <c:strCache>
                <c:ptCount val="1"/>
                <c:pt idx="0">
                  <c:v>Halogenmetalldampf</c:v>
                </c:pt>
              </c:strCache>
            </c:strRef>
          </c:tx>
          <c:spPr>
            <a:solidFill>
              <a:srgbClr val="FFC000"/>
            </a:solidFill>
          </c:spPr>
          <c:invertIfNegative val="0"/>
          <c:cat>
            <c:strRef>
              <c:f>[1]Verbräuche!$J$79:$O$79</c:f>
              <c:strCache>
                <c:ptCount val="6"/>
                <c:pt idx="0">
                  <c:v>&lt; 1.000 EW</c:v>
                </c:pt>
                <c:pt idx="1">
                  <c:v>1.000 - &lt; 5.000 EW</c:v>
                </c:pt>
                <c:pt idx="2">
                  <c:v>5.000 - &lt; 10.000 EW</c:v>
                </c:pt>
                <c:pt idx="3">
                  <c:v>10.000 - &lt; 20.000 EW</c:v>
                </c:pt>
                <c:pt idx="4">
                  <c:v>20.000 - &lt; 50.000 EW</c:v>
                </c:pt>
                <c:pt idx="5">
                  <c:v>&gt; 50.000 EW</c:v>
                </c:pt>
              </c:strCache>
            </c:strRef>
          </c:cat>
          <c:val>
            <c:numRef>
              <c:f>([1]Leuchtmitttel!$F$123,[1]Leuchtmitttel!$F$183,[1]Leuchtmitttel!$F$211,[1]Leuchtmitttel!$F$221,[1]Leuchtmitttel!$F$234,[1]Leuchtmitttel!$F$240)</c:f>
              <c:numCache>
                <c:formatCode>General</c:formatCode>
                <c:ptCount val="6"/>
                <c:pt idx="0">
                  <c:v>4</c:v>
                </c:pt>
                <c:pt idx="1">
                  <c:v>11</c:v>
                </c:pt>
                <c:pt idx="2">
                  <c:v>10</c:v>
                </c:pt>
                <c:pt idx="3">
                  <c:v>3</c:v>
                </c:pt>
                <c:pt idx="4">
                  <c:v>9</c:v>
                </c:pt>
                <c:pt idx="5">
                  <c:v>4</c:v>
                </c:pt>
              </c:numCache>
            </c:numRef>
          </c:val>
        </c:ser>
        <c:ser>
          <c:idx val="3"/>
          <c:order val="4"/>
          <c:tx>
            <c:strRef>
              <c:f>[1]Leuchtmitttel!$G$1</c:f>
              <c:strCache>
                <c:ptCount val="1"/>
                <c:pt idx="0">
                  <c:v>Kompaktleuchtstoff</c:v>
                </c:pt>
              </c:strCache>
            </c:strRef>
          </c:tx>
          <c:spPr>
            <a:solidFill>
              <a:srgbClr val="7030A0"/>
            </a:solidFill>
          </c:spPr>
          <c:invertIfNegative val="0"/>
          <c:cat>
            <c:strRef>
              <c:f>[1]Verbräuche!$J$79:$O$79</c:f>
              <c:strCache>
                <c:ptCount val="6"/>
                <c:pt idx="0">
                  <c:v>&lt; 1.000 EW</c:v>
                </c:pt>
                <c:pt idx="1">
                  <c:v>1.000 - &lt; 5.000 EW</c:v>
                </c:pt>
                <c:pt idx="2">
                  <c:v>5.000 - &lt; 10.000 EW</c:v>
                </c:pt>
                <c:pt idx="3">
                  <c:v>10.000 - &lt; 20.000 EW</c:v>
                </c:pt>
                <c:pt idx="4">
                  <c:v>20.000 - &lt; 50.000 EW</c:v>
                </c:pt>
                <c:pt idx="5">
                  <c:v>&gt; 50.000 EW</c:v>
                </c:pt>
              </c:strCache>
            </c:strRef>
          </c:cat>
          <c:val>
            <c:numRef>
              <c:f>([1]Leuchtmitttel!$G$123,[1]Leuchtmitttel!$G$183,[1]Leuchtmitttel!$G$211,[1]Leuchtmitttel!$G$221,[1]Leuchtmitttel!$G$234,[1]Leuchtmitttel!$G$240)</c:f>
              <c:numCache>
                <c:formatCode>General</c:formatCode>
                <c:ptCount val="6"/>
                <c:pt idx="0">
                  <c:v>10</c:v>
                </c:pt>
                <c:pt idx="1">
                  <c:v>7</c:v>
                </c:pt>
                <c:pt idx="2">
                  <c:v>7</c:v>
                </c:pt>
                <c:pt idx="3">
                  <c:v>3</c:v>
                </c:pt>
                <c:pt idx="4">
                  <c:v>3</c:v>
                </c:pt>
                <c:pt idx="5">
                  <c:v>4</c:v>
                </c:pt>
              </c:numCache>
            </c:numRef>
          </c:val>
        </c:ser>
        <c:ser>
          <c:idx val="4"/>
          <c:order val="5"/>
          <c:tx>
            <c:strRef>
              <c:f>[1]Leuchtmitttel!$H$1</c:f>
              <c:strCache>
                <c:ptCount val="1"/>
                <c:pt idx="0">
                  <c:v>Leuchtstoff</c:v>
                </c:pt>
              </c:strCache>
            </c:strRef>
          </c:tx>
          <c:spPr>
            <a:solidFill>
              <a:schemeClr val="bg2">
                <a:lumMod val="50000"/>
              </a:schemeClr>
            </a:solidFill>
          </c:spPr>
          <c:invertIfNegative val="0"/>
          <c:cat>
            <c:strRef>
              <c:f>[1]Verbräuche!$J$79:$O$79</c:f>
              <c:strCache>
                <c:ptCount val="6"/>
                <c:pt idx="0">
                  <c:v>&lt; 1.000 EW</c:v>
                </c:pt>
                <c:pt idx="1">
                  <c:v>1.000 - &lt; 5.000 EW</c:v>
                </c:pt>
                <c:pt idx="2">
                  <c:v>5.000 - &lt; 10.000 EW</c:v>
                </c:pt>
                <c:pt idx="3">
                  <c:v>10.000 - &lt; 20.000 EW</c:v>
                </c:pt>
                <c:pt idx="4">
                  <c:v>20.000 - &lt; 50.000 EW</c:v>
                </c:pt>
                <c:pt idx="5">
                  <c:v>&gt; 50.000 EW</c:v>
                </c:pt>
              </c:strCache>
            </c:strRef>
          </c:cat>
          <c:val>
            <c:numRef>
              <c:f>([1]Leuchtmitttel!$H$123,[1]Leuchtmitttel!$H$183,[1]Leuchtmitttel!$H$211,[1]Leuchtmitttel!$H$221,[1]Leuchtmitttel!$H$234,[1]Leuchtmitttel!$H$240)</c:f>
              <c:numCache>
                <c:formatCode>General</c:formatCode>
                <c:ptCount val="6"/>
                <c:pt idx="0">
                  <c:v>6</c:v>
                </c:pt>
                <c:pt idx="1">
                  <c:v>5</c:v>
                </c:pt>
                <c:pt idx="2">
                  <c:v>2</c:v>
                </c:pt>
                <c:pt idx="3">
                  <c:v>3</c:v>
                </c:pt>
                <c:pt idx="4">
                  <c:v>3</c:v>
                </c:pt>
                <c:pt idx="5">
                  <c:v>3</c:v>
                </c:pt>
              </c:numCache>
            </c:numRef>
          </c:val>
        </c:ser>
        <c:ser>
          <c:idx val="5"/>
          <c:order val="6"/>
          <c:tx>
            <c:strRef>
              <c:f>[1]Leuchtmitttel!$I$1</c:f>
              <c:strCache>
                <c:ptCount val="1"/>
                <c:pt idx="0">
                  <c:v>LED</c:v>
                </c:pt>
              </c:strCache>
            </c:strRef>
          </c:tx>
          <c:spPr>
            <a:solidFill>
              <a:srgbClr val="0081C1"/>
            </a:solidFill>
          </c:spPr>
          <c:invertIfNegative val="0"/>
          <c:cat>
            <c:strRef>
              <c:f>[1]Verbräuche!$J$79:$O$79</c:f>
              <c:strCache>
                <c:ptCount val="6"/>
                <c:pt idx="0">
                  <c:v>&lt; 1.000 EW</c:v>
                </c:pt>
                <c:pt idx="1">
                  <c:v>1.000 - &lt; 5.000 EW</c:v>
                </c:pt>
                <c:pt idx="2">
                  <c:v>5.000 - &lt; 10.000 EW</c:v>
                </c:pt>
                <c:pt idx="3">
                  <c:v>10.000 - &lt; 20.000 EW</c:v>
                </c:pt>
                <c:pt idx="4">
                  <c:v>20.000 - &lt; 50.000 EW</c:v>
                </c:pt>
                <c:pt idx="5">
                  <c:v>&gt; 50.000 EW</c:v>
                </c:pt>
              </c:strCache>
            </c:strRef>
          </c:cat>
          <c:val>
            <c:numRef>
              <c:f>([1]Leuchtmitttel!$I$123,[1]Leuchtmitttel!$I$183,[1]Leuchtmitttel!$I$211,[1]Leuchtmitttel!$I$221,[1]Leuchtmitttel!$I$234,[1]Leuchtmitttel!$I$240)</c:f>
              <c:numCache>
                <c:formatCode>General</c:formatCode>
                <c:ptCount val="6"/>
                <c:pt idx="0">
                  <c:v>24</c:v>
                </c:pt>
                <c:pt idx="1">
                  <c:v>19</c:v>
                </c:pt>
                <c:pt idx="2">
                  <c:v>17</c:v>
                </c:pt>
                <c:pt idx="3">
                  <c:v>8</c:v>
                </c:pt>
                <c:pt idx="4">
                  <c:v>7</c:v>
                </c:pt>
                <c:pt idx="5">
                  <c:v>4</c:v>
                </c:pt>
              </c:numCache>
            </c:numRef>
          </c:val>
        </c:ser>
        <c:ser>
          <c:idx val="6"/>
          <c:order val="7"/>
          <c:tx>
            <c:strRef>
              <c:f>[1]Leuchtmitttel!$J$1</c:f>
              <c:strCache>
                <c:ptCount val="1"/>
                <c:pt idx="0">
                  <c:v>andere</c:v>
                </c:pt>
              </c:strCache>
            </c:strRef>
          </c:tx>
          <c:spPr>
            <a:solidFill>
              <a:srgbClr val="C00000"/>
            </a:solidFill>
          </c:spPr>
          <c:invertIfNegative val="0"/>
          <c:cat>
            <c:strRef>
              <c:f>[1]Verbräuche!$J$79:$O$79</c:f>
              <c:strCache>
                <c:ptCount val="6"/>
                <c:pt idx="0">
                  <c:v>&lt; 1.000 EW</c:v>
                </c:pt>
                <c:pt idx="1">
                  <c:v>1.000 - &lt; 5.000 EW</c:v>
                </c:pt>
                <c:pt idx="2">
                  <c:v>5.000 - &lt; 10.000 EW</c:v>
                </c:pt>
                <c:pt idx="3">
                  <c:v>10.000 - &lt; 20.000 EW</c:v>
                </c:pt>
                <c:pt idx="4">
                  <c:v>20.000 - &lt; 50.000 EW</c:v>
                </c:pt>
                <c:pt idx="5">
                  <c:v>&gt; 50.000 EW</c:v>
                </c:pt>
              </c:strCache>
            </c:strRef>
          </c:cat>
          <c:val>
            <c:numRef>
              <c:f>([1]Leuchtmitttel!$J$123,[1]Leuchtmitttel!$J$183,[1]Leuchtmitttel!$J$211,[1]Leuchtmitttel!$J$221,[1]Leuchtmitttel!$J$234,[1]Leuchtmitttel!$J$240)</c:f>
              <c:numCache>
                <c:formatCode>General</c:formatCode>
                <c:ptCount val="6"/>
                <c:pt idx="0">
                  <c:v>4</c:v>
                </c:pt>
                <c:pt idx="1">
                  <c:v>4</c:v>
                </c:pt>
                <c:pt idx="2">
                  <c:v>6</c:v>
                </c:pt>
                <c:pt idx="3">
                  <c:v>0</c:v>
                </c:pt>
                <c:pt idx="4">
                  <c:v>3</c:v>
                </c:pt>
                <c:pt idx="5">
                  <c:v>1</c:v>
                </c:pt>
              </c:numCache>
            </c:numRef>
          </c:val>
        </c:ser>
        <c:dLbls>
          <c:showLegendKey val="0"/>
          <c:showVal val="0"/>
          <c:showCatName val="0"/>
          <c:showSerName val="0"/>
          <c:showPercent val="0"/>
          <c:showBubbleSize val="0"/>
        </c:dLbls>
        <c:gapWidth val="75"/>
        <c:overlap val="100"/>
        <c:axId val="134256512"/>
        <c:axId val="134258048"/>
      </c:barChart>
      <c:catAx>
        <c:axId val="134256512"/>
        <c:scaling>
          <c:orientation val="minMax"/>
        </c:scaling>
        <c:delete val="0"/>
        <c:axPos val="b"/>
        <c:majorTickMark val="none"/>
        <c:minorTickMark val="none"/>
        <c:tickLblPos val="nextTo"/>
        <c:txPr>
          <a:bodyPr/>
          <a:lstStyle/>
          <a:p>
            <a:pPr>
              <a:defRPr b="1"/>
            </a:pPr>
            <a:endParaRPr lang="de-DE"/>
          </a:p>
        </c:txPr>
        <c:crossAx val="134258048"/>
        <c:crosses val="autoZero"/>
        <c:auto val="1"/>
        <c:lblAlgn val="ctr"/>
        <c:lblOffset val="100"/>
        <c:noMultiLvlLbl val="0"/>
      </c:catAx>
      <c:valAx>
        <c:axId val="134258048"/>
        <c:scaling>
          <c:orientation val="minMax"/>
        </c:scaling>
        <c:delete val="0"/>
        <c:axPos val="l"/>
        <c:majorGridlines/>
        <c:minorGridlines>
          <c:spPr>
            <a:ln>
              <a:solidFill>
                <a:schemeClr val="bg1">
                  <a:lumMod val="85000"/>
                </a:schemeClr>
              </a:solidFill>
            </a:ln>
          </c:spPr>
        </c:minorGridlines>
        <c:numFmt formatCode="0%" sourceLinked="1"/>
        <c:majorTickMark val="none"/>
        <c:minorTickMark val="none"/>
        <c:tickLblPos val="nextTo"/>
        <c:spPr>
          <a:ln w="9525">
            <a:noFill/>
          </a:ln>
        </c:spPr>
        <c:crossAx val="134256512"/>
        <c:crosses val="autoZero"/>
        <c:crossBetween val="between"/>
      </c:valAx>
    </c:plotArea>
    <c:legend>
      <c:legendPos val="b"/>
      <c:layout/>
      <c:overlay val="0"/>
    </c:legend>
    <c:plotVisOnly val="1"/>
    <c:dispBlanksAs val="gap"/>
    <c:showDLblsOverMax val="0"/>
  </c:chart>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a:t>Benchmark P</a:t>
            </a:r>
            <a:r>
              <a:rPr lang="de-DE" sz="1600" baseline="-25000"/>
              <a:t>el </a:t>
            </a:r>
            <a:r>
              <a:rPr lang="de-DE" sz="1600" b="0" i="1"/>
              <a:t>[W]</a:t>
            </a:r>
            <a:r>
              <a:rPr lang="de-DE" sz="1600" b="1" i="0"/>
              <a:t>/</a:t>
            </a:r>
            <a:r>
              <a:rPr lang="de-DE" sz="1600"/>
              <a:t>LP</a:t>
            </a:r>
          </a:p>
        </c:rich>
      </c:tx>
      <c:layout/>
      <c:overlay val="0"/>
    </c:title>
    <c:autoTitleDeleted val="0"/>
    <c:plotArea>
      <c:layout/>
      <c:stockChart>
        <c:ser>
          <c:idx val="0"/>
          <c:order val="0"/>
          <c:tx>
            <c:strRef>
              <c:f>'Benchmark Kommunengrößengruppe'!$D$43</c:f>
              <c:strCache>
                <c:ptCount val="1"/>
                <c:pt idx="0">
                  <c:v>Unteres Quartil</c:v>
                </c:pt>
              </c:strCache>
            </c:strRef>
          </c:tx>
          <c:spPr>
            <a:ln w="28575">
              <a:noFill/>
            </a:ln>
          </c:spPr>
          <c:marker>
            <c:symbol val="dash"/>
            <c:size val="20"/>
            <c:spPr>
              <a:solidFill>
                <a:srgbClr val="00B050"/>
              </a:solidFill>
              <a:ln>
                <a:solidFill>
                  <a:srgbClr val="00B050"/>
                </a:solidFill>
              </a:ln>
            </c:spPr>
          </c:marker>
          <c:cat>
            <c:strRef>
              <c:f>'Benchmark Kommunengrößengruppe'!$C$43</c:f>
              <c:strCache>
                <c:ptCount val="1"/>
                <c:pt idx="0">
                  <c:v>Pel [W]/LP</c:v>
                </c:pt>
              </c:strCache>
            </c:strRef>
          </c:cat>
          <c:val>
            <c:numRef>
              <c:f>'Benchmark Kommunengrößengruppe'!$D$44</c:f>
              <c:numCache>
                <c:formatCode>0</c:formatCode>
                <c:ptCount val="1"/>
                <c:pt idx="0">
                  <c:v>71.005417016904829</c:v>
                </c:pt>
              </c:numCache>
            </c:numRef>
          </c:val>
          <c:smooth val="0"/>
        </c:ser>
        <c:ser>
          <c:idx val="1"/>
          <c:order val="1"/>
          <c:tx>
            <c:strRef>
              <c:f>'Benchmark Kommunengrößengruppe'!$E$43</c:f>
              <c:strCache>
                <c:ptCount val="1"/>
                <c:pt idx="0">
                  <c:v>Maximum</c:v>
                </c:pt>
              </c:strCache>
            </c:strRef>
          </c:tx>
          <c:spPr>
            <a:ln w="28575">
              <a:noFill/>
            </a:ln>
          </c:spPr>
          <c:marker>
            <c:symbol val="diamond"/>
            <c:size val="8"/>
            <c:spPr>
              <a:solidFill>
                <a:srgbClr val="C00000"/>
              </a:solidFill>
            </c:spPr>
          </c:marker>
          <c:cat>
            <c:strRef>
              <c:f>'Benchmark Kommunengrößengruppe'!$C$43</c:f>
              <c:strCache>
                <c:ptCount val="1"/>
                <c:pt idx="0">
                  <c:v>Pel [W]/LP</c:v>
                </c:pt>
              </c:strCache>
            </c:strRef>
          </c:cat>
          <c:val>
            <c:numRef>
              <c:f>'Benchmark Kommunengrößengruppe'!$E$44</c:f>
              <c:numCache>
                <c:formatCode>#,##0</c:formatCode>
                <c:ptCount val="1"/>
                <c:pt idx="0">
                  <c:v>160.46511627906978</c:v>
                </c:pt>
              </c:numCache>
            </c:numRef>
          </c:val>
          <c:smooth val="0"/>
        </c:ser>
        <c:ser>
          <c:idx val="2"/>
          <c:order val="2"/>
          <c:tx>
            <c:strRef>
              <c:f>'Benchmark Kommunengrößengruppe'!$F$43</c:f>
              <c:strCache>
                <c:ptCount val="1"/>
                <c:pt idx="0">
                  <c:v>Minimum</c:v>
                </c:pt>
              </c:strCache>
            </c:strRef>
          </c:tx>
          <c:spPr>
            <a:ln w="28575">
              <a:noFill/>
            </a:ln>
          </c:spPr>
          <c:marker>
            <c:symbol val="diamond"/>
            <c:size val="8"/>
            <c:spPr>
              <a:solidFill>
                <a:srgbClr val="C00000"/>
              </a:solidFill>
              <a:ln>
                <a:solidFill>
                  <a:srgbClr val="C00000"/>
                </a:solidFill>
              </a:ln>
            </c:spPr>
          </c:marker>
          <c:cat>
            <c:strRef>
              <c:f>'Benchmark Kommunengrößengruppe'!$C$43</c:f>
              <c:strCache>
                <c:ptCount val="1"/>
                <c:pt idx="0">
                  <c:v>Pel [W]/LP</c:v>
                </c:pt>
              </c:strCache>
            </c:strRef>
          </c:cat>
          <c:val>
            <c:numRef>
              <c:f>'Benchmark Kommunengrößengruppe'!$F$44</c:f>
              <c:numCache>
                <c:formatCode>0</c:formatCode>
                <c:ptCount val="1"/>
                <c:pt idx="0">
                  <c:v>49.047619047619051</c:v>
                </c:pt>
              </c:numCache>
            </c:numRef>
          </c:val>
          <c:smooth val="0"/>
        </c:ser>
        <c:ser>
          <c:idx val="3"/>
          <c:order val="3"/>
          <c:tx>
            <c:strRef>
              <c:f>'Benchmark Kommunengrößengruppe'!$G$43</c:f>
              <c:strCache>
                <c:ptCount val="1"/>
                <c:pt idx="0">
                  <c:v>Oberes Quartil</c:v>
                </c:pt>
              </c:strCache>
            </c:strRef>
          </c:tx>
          <c:spPr>
            <a:ln w="28575">
              <a:noFill/>
            </a:ln>
          </c:spPr>
          <c:marker>
            <c:symbol val="dash"/>
            <c:size val="20"/>
            <c:spPr>
              <a:solidFill>
                <a:srgbClr val="00B050"/>
              </a:solidFill>
              <a:ln>
                <a:solidFill>
                  <a:srgbClr val="00B050"/>
                </a:solidFill>
              </a:ln>
            </c:spPr>
          </c:marker>
          <c:cat>
            <c:strRef>
              <c:f>'Benchmark Kommunengrößengruppe'!$C$43</c:f>
              <c:strCache>
                <c:ptCount val="1"/>
                <c:pt idx="0">
                  <c:v>Pel [W]/LP</c:v>
                </c:pt>
              </c:strCache>
            </c:strRef>
          </c:cat>
          <c:val>
            <c:numRef>
              <c:f>'Benchmark Kommunengrößengruppe'!$G$44</c:f>
              <c:numCache>
                <c:formatCode>0</c:formatCode>
                <c:ptCount val="1"/>
                <c:pt idx="0">
                  <c:v>104.7855924554117</c:v>
                </c:pt>
              </c:numCache>
            </c:numRef>
          </c:val>
          <c:smooth val="0"/>
        </c:ser>
        <c:dLbls>
          <c:showLegendKey val="0"/>
          <c:showVal val="0"/>
          <c:showCatName val="0"/>
          <c:showSerName val="0"/>
          <c:showPercent val="0"/>
          <c:showBubbleSize val="0"/>
        </c:dLbls>
        <c:hiLowLines/>
        <c:upDownBars>
          <c:gapWidth val="150"/>
          <c:upBars>
            <c:spPr>
              <a:solidFill>
                <a:schemeClr val="bg1">
                  <a:lumMod val="85000"/>
                </a:schemeClr>
              </a:solidFill>
            </c:spPr>
          </c:upBars>
          <c:downBars/>
        </c:upDownBars>
        <c:axId val="121669120"/>
        <c:axId val="121671040"/>
      </c:stockChart>
      <c:stockChart>
        <c:ser>
          <c:idx val="4"/>
          <c:order val="4"/>
          <c:tx>
            <c:strRef>
              <c:f>'Benchmark Kommunengrößengruppe'!$D$45</c:f>
              <c:strCache>
                <c:ptCount val="1"/>
                <c:pt idx="0">
                  <c:v>Median</c:v>
                </c:pt>
              </c:strCache>
            </c:strRef>
          </c:tx>
          <c:spPr>
            <a:ln w="28575">
              <a:noFill/>
            </a:ln>
          </c:spPr>
          <c:marker>
            <c:symbol val="x"/>
            <c:size val="8"/>
            <c:spPr>
              <a:noFill/>
              <a:ln w="25400">
                <a:solidFill>
                  <a:srgbClr val="0081C1"/>
                </a:solidFill>
              </a:ln>
            </c:spPr>
          </c:marker>
          <c:val>
            <c:numRef>
              <c:f>'Benchmark Kommunengrößengruppe'!$D$46</c:f>
              <c:numCache>
                <c:formatCode>0</c:formatCode>
                <c:ptCount val="1"/>
                <c:pt idx="0">
                  <c:v>84.052906739623666</c:v>
                </c:pt>
              </c:numCache>
            </c:numRef>
          </c:val>
          <c:smooth val="0"/>
        </c:ser>
        <c:ser>
          <c:idx val="5"/>
          <c:order val="5"/>
          <c:tx>
            <c:strRef>
              <c:f>'Benchmark Kommunengrößengruppe'!$G$45</c:f>
              <c:strCache>
                <c:ptCount val="1"/>
                <c:pt idx="0">
                  <c:v>Ihr Wert</c:v>
                </c:pt>
              </c:strCache>
            </c:strRef>
          </c:tx>
          <c:spPr>
            <a:ln w="28575">
              <a:noFill/>
            </a:ln>
          </c:spPr>
          <c:marker>
            <c:symbol val="circle"/>
            <c:size val="7"/>
            <c:spPr>
              <a:solidFill>
                <a:srgbClr val="FF0000"/>
              </a:solidFill>
              <a:ln>
                <a:solidFill>
                  <a:srgbClr val="FF0000"/>
                </a:solidFill>
              </a:ln>
            </c:spPr>
          </c:marker>
          <c:val>
            <c:numRef>
              <c:f>'Benchmark Kommunengrößengruppe'!$G$46</c:f>
              <c:numCache>
                <c:formatCode>#,##0</c:formatCode>
                <c:ptCount val="1"/>
                <c:pt idx="0">
                  <c:v>110</c:v>
                </c:pt>
              </c:numCache>
            </c:numRef>
          </c:val>
          <c:smooth val="0"/>
        </c:ser>
        <c:dLbls>
          <c:showLegendKey val="0"/>
          <c:showVal val="0"/>
          <c:showCatName val="0"/>
          <c:showSerName val="0"/>
          <c:showPercent val="0"/>
          <c:showBubbleSize val="0"/>
        </c:dLbls>
        <c:axId val="121686656"/>
        <c:axId val="121685120"/>
      </c:stockChart>
      <c:catAx>
        <c:axId val="121669120"/>
        <c:scaling>
          <c:orientation val="minMax"/>
        </c:scaling>
        <c:delete val="1"/>
        <c:axPos val="b"/>
        <c:numFmt formatCode="0.0" sourceLinked="1"/>
        <c:majorTickMark val="none"/>
        <c:minorTickMark val="none"/>
        <c:tickLblPos val="nextTo"/>
        <c:crossAx val="121671040"/>
        <c:crosses val="autoZero"/>
        <c:auto val="1"/>
        <c:lblAlgn val="ctr"/>
        <c:lblOffset val="100"/>
        <c:noMultiLvlLbl val="0"/>
      </c:catAx>
      <c:valAx>
        <c:axId val="121671040"/>
        <c:scaling>
          <c:orientation val="minMax"/>
        </c:scaling>
        <c:delete val="0"/>
        <c:axPos val="l"/>
        <c:majorGridlines/>
        <c:numFmt formatCode="0" sourceLinked="1"/>
        <c:majorTickMark val="none"/>
        <c:minorTickMark val="none"/>
        <c:tickLblPos val="nextTo"/>
        <c:crossAx val="121669120"/>
        <c:crosses val="autoZero"/>
        <c:crossBetween val="between"/>
      </c:valAx>
      <c:valAx>
        <c:axId val="121685120"/>
        <c:scaling>
          <c:orientation val="minMax"/>
          <c:max val="5000"/>
          <c:min val="0"/>
        </c:scaling>
        <c:delete val="1"/>
        <c:axPos val="r"/>
        <c:numFmt formatCode="0" sourceLinked="1"/>
        <c:majorTickMark val="out"/>
        <c:minorTickMark val="none"/>
        <c:tickLblPos val="nextTo"/>
        <c:crossAx val="121686656"/>
        <c:crosses val="max"/>
        <c:crossBetween val="between"/>
      </c:valAx>
      <c:catAx>
        <c:axId val="121686656"/>
        <c:scaling>
          <c:orientation val="minMax"/>
        </c:scaling>
        <c:delete val="1"/>
        <c:axPos val="b"/>
        <c:majorTickMark val="out"/>
        <c:minorTickMark val="none"/>
        <c:tickLblPos val="nextTo"/>
        <c:crossAx val="121685120"/>
        <c:crosses val="autoZero"/>
        <c:auto val="1"/>
        <c:lblAlgn val="ctr"/>
        <c:lblOffset val="100"/>
        <c:noMultiLvlLbl val="0"/>
      </c:catAx>
    </c:plotArea>
    <c:legend>
      <c:legendPos val="r"/>
      <c:layout/>
      <c:overlay val="0"/>
    </c:legend>
    <c:plotVisOnly val="1"/>
    <c:dispBlanksAs val="gap"/>
    <c:showDLblsOverMax val="0"/>
  </c:chart>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a:t>Benchmark  kWh</a:t>
            </a:r>
            <a:r>
              <a:rPr lang="de-DE" sz="1600" baseline="-25000"/>
              <a:t>SB</a:t>
            </a:r>
            <a:r>
              <a:rPr lang="de-DE" sz="1600"/>
              <a:t>/km</a:t>
            </a:r>
            <a:r>
              <a:rPr lang="de-DE" sz="1600" baseline="-25000"/>
              <a:t>SB</a:t>
            </a:r>
          </a:p>
        </c:rich>
      </c:tx>
      <c:layout/>
      <c:overlay val="0"/>
    </c:title>
    <c:autoTitleDeleted val="0"/>
    <c:plotArea>
      <c:layout/>
      <c:stockChart>
        <c:ser>
          <c:idx val="0"/>
          <c:order val="0"/>
          <c:tx>
            <c:strRef>
              <c:f>'Benchmark Kommunengrößengruppe'!$J$43</c:f>
              <c:strCache>
                <c:ptCount val="1"/>
                <c:pt idx="0">
                  <c:v>Unteres Quartil</c:v>
                </c:pt>
              </c:strCache>
            </c:strRef>
          </c:tx>
          <c:spPr>
            <a:ln w="28575">
              <a:noFill/>
            </a:ln>
          </c:spPr>
          <c:marker>
            <c:symbol val="dash"/>
            <c:size val="20"/>
            <c:spPr>
              <a:solidFill>
                <a:srgbClr val="00B050"/>
              </a:solidFill>
              <a:ln>
                <a:solidFill>
                  <a:srgbClr val="00B050"/>
                </a:solidFill>
              </a:ln>
            </c:spPr>
          </c:marker>
          <c:cat>
            <c:strRef>
              <c:f>'Benchmark Kommunengrößengruppe'!$I$43</c:f>
              <c:strCache>
                <c:ptCount val="1"/>
                <c:pt idx="0">
                  <c:v>kWhSB/kmSB</c:v>
                </c:pt>
              </c:strCache>
            </c:strRef>
          </c:cat>
          <c:val>
            <c:numRef>
              <c:f>'Benchmark Kommunengrößengruppe'!$J$44</c:f>
              <c:numCache>
                <c:formatCode>#,##0</c:formatCode>
                <c:ptCount val="1"/>
                <c:pt idx="0">
                  <c:v>6258.040377727124</c:v>
                </c:pt>
              </c:numCache>
            </c:numRef>
          </c:val>
          <c:smooth val="0"/>
        </c:ser>
        <c:ser>
          <c:idx val="1"/>
          <c:order val="1"/>
          <c:tx>
            <c:strRef>
              <c:f>'Benchmark Kommunengrößengruppe'!$K$43</c:f>
              <c:strCache>
                <c:ptCount val="1"/>
                <c:pt idx="0">
                  <c:v>Maximum</c:v>
                </c:pt>
              </c:strCache>
            </c:strRef>
          </c:tx>
          <c:spPr>
            <a:ln w="28575">
              <a:noFill/>
            </a:ln>
          </c:spPr>
          <c:marker>
            <c:symbol val="diamond"/>
            <c:size val="8"/>
            <c:spPr>
              <a:solidFill>
                <a:srgbClr val="C00000"/>
              </a:solidFill>
            </c:spPr>
          </c:marker>
          <c:cat>
            <c:strRef>
              <c:f>'Benchmark Kommunengrößengruppe'!$I$43</c:f>
              <c:strCache>
                <c:ptCount val="1"/>
                <c:pt idx="0">
                  <c:v>kWhSB/kmSB</c:v>
                </c:pt>
              </c:strCache>
            </c:strRef>
          </c:cat>
          <c:val>
            <c:numRef>
              <c:f>'Benchmark Kommunengrößengruppe'!$K$44</c:f>
              <c:numCache>
                <c:formatCode>#,##0</c:formatCode>
                <c:ptCount val="1"/>
                <c:pt idx="0">
                  <c:v>13272.727272727272</c:v>
                </c:pt>
              </c:numCache>
            </c:numRef>
          </c:val>
          <c:smooth val="0"/>
        </c:ser>
        <c:ser>
          <c:idx val="2"/>
          <c:order val="2"/>
          <c:tx>
            <c:strRef>
              <c:f>'Benchmark Kommunengrößengruppe'!$L$43</c:f>
              <c:strCache>
                <c:ptCount val="1"/>
                <c:pt idx="0">
                  <c:v>Minimum</c:v>
                </c:pt>
              </c:strCache>
            </c:strRef>
          </c:tx>
          <c:spPr>
            <a:ln w="28575">
              <a:noFill/>
            </a:ln>
          </c:spPr>
          <c:marker>
            <c:symbol val="diamond"/>
            <c:size val="8"/>
            <c:spPr>
              <a:solidFill>
                <a:srgbClr val="C00000"/>
              </a:solidFill>
              <a:ln>
                <a:solidFill>
                  <a:srgbClr val="C00000"/>
                </a:solidFill>
              </a:ln>
            </c:spPr>
          </c:marker>
          <c:cat>
            <c:strRef>
              <c:f>'Benchmark Kommunengrößengruppe'!$I$43</c:f>
              <c:strCache>
                <c:ptCount val="1"/>
                <c:pt idx="0">
                  <c:v>kWhSB/kmSB</c:v>
                </c:pt>
              </c:strCache>
            </c:strRef>
          </c:cat>
          <c:val>
            <c:numRef>
              <c:f>'Benchmark Kommunengrößengruppe'!$L$44</c:f>
              <c:numCache>
                <c:formatCode>#,##0</c:formatCode>
                <c:ptCount val="1"/>
                <c:pt idx="0">
                  <c:v>4221.833333333333</c:v>
                </c:pt>
              </c:numCache>
            </c:numRef>
          </c:val>
          <c:smooth val="0"/>
        </c:ser>
        <c:ser>
          <c:idx val="3"/>
          <c:order val="3"/>
          <c:tx>
            <c:strRef>
              <c:f>'Benchmark Kommunengrößengruppe'!$M$43</c:f>
              <c:strCache>
                <c:ptCount val="1"/>
                <c:pt idx="0">
                  <c:v>Oberes Quartil</c:v>
                </c:pt>
              </c:strCache>
            </c:strRef>
          </c:tx>
          <c:spPr>
            <a:ln w="28575">
              <a:noFill/>
            </a:ln>
          </c:spPr>
          <c:marker>
            <c:symbol val="dash"/>
            <c:size val="20"/>
            <c:spPr>
              <a:solidFill>
                <a:srgbClr val="00B050"/>
              </a:solidFill>
              <a:ln>
                <a:solidFill>
                  <a:srgbClr val="00B050"/>
                </a:solidFill>
              </a:ln>
            </c:spPr>
          </c:marker>
          <c:cat>
            <c:strRef>
              <c:f>'Benchmark Kommunengrößengruppe'!$I$43</c:f>
              <c:strCache>
                <c:ptCount val="1"/>
                <c:pt idx="0">
                  <c:v>kWhSB/kmSB</c:v>
                </c:pt>
              </c:strCache>
            </c:strRef>
          </c:cat>
          <c:val>
            <c:numRef>
              <c:f>'Benchmark Kommunengrößengruppe'!$M$44</c:f>
              <c:numCache>
                <c:formatCode>#,##0</c:formatCode>
                <c:ptCount val="1"/>
                <c:pt idx="0">
                  <c:v>9125.2405660377353</c:v>
                </c:pt>
              </c:numCache>
            </c:numRef>
          </c:val>
          <c:smooth val="0"/>
        </c:ser>
        <c:dLbls>
          <c:showLegendKey val="0"/>
          <c:showVal val="0"/>
          <c:showCatName val="0"/>
          <c:showSerName val="0"/>
          <c:showPercent val="0"/>
          <c:showBubbleSize val="0"/>
        </c:dLbls>
        <c:hiLowLines/>
        <c:upDownBars>
          <c:gapWidth val="150"/>
          <c:upBars>
            <c:spPr>
              <a:solidFill>
                <a:schemeClr val="bg1">
                  <a:lumMod val="85000"/>
                </a:schemeClr>
              </a:solidFill>
            </c:spPr>
          </c:upBars>
          <c:downBars/>
        </c:upDownBars>
        <c:axId val="125069568"/>
        <c:axId val="125071744"/>
      </c:stockChart>
      <c:stockChart>
        <c:ser>
          <c:idx val="4"/>
          <c:order val="4"/>
          <c:tx>
            <c:strRef>
              <c:f>'Benchmark Kommunengrößengruppe'!$J$45</c:f>
              <c:strCache>
                <c:ptCount val="1"/>
                <c:pt idx="0">
                  <c:v>Median</c:v>
                </c:pt>
              </c:strCache>
            </c:strRef>
          </c:tx>
          <c:spPr>
            <a:ln w="28575">
              <a:noFill/>
            </a:ln>
          </c:spPr>
          <c:marker>
            <c:symbol val="x"/>
            <c:size val="8"/>
            <c:spPr>
              <a:noFill/>
              <a:ln w="25400">
                <a:solidFill>
                  <a:srgbClr val="0081C1"/>
                </a:solidFill>
              </a:ln>
            </c:spPr>
          </c:marker>
          <c:val>
            <c:numRef>
              <c:f>'Benchmark Kommunengrößengruppe'!$J$46</c:f>
              <c:numCache>
                <c:formatCode>#,##0</c:formatCode>
                <c:ptCount val="1"/>
                <c:pt idx="0">
                  <c:v>8715.1083859478713</c:v>
                </c:pt>
              </c:numCache>
            </c:numRef>
          </c:val>
          <c:smooth val="0"/>
        </c:ser>
        <c:ser>
          <c:idx val="5"/>
          <c:order val="5"/>
          <c:tx>
            <c:strRef>
              <c:f>'Benchmark Kommunengrößengruppe'!$M$45</c:f>
              <c:strCache>
                <c:ptCount val="1"/>
                <c:pt idx="0">
                  <c:v>Ihr Wert</c:v>
                </c:pt>
              </c:strCache>
            </c:strRef>
          </c:tx>
          <c:spPr>
            <a:ln w="28575">
              <a:noFill/>
            </a:ln>
          </c:spPr>
          <c:marker>
            <c:symbol val="circle"/>
            <c:size val="7"/>
            <c:spPr>
              <a:solidFill>
                <a:srgbClr val="FF0000"/>
              </a:solidFill>
              <a:ln>
                <a:solidFill>
                  <a:srgbClr val="FF0000"/>
                </a:solidFill>
              </a:ln>
            </c:spPr>
          </c:marker>
          <c:val>
            <c:numRef>
              <c:f>'Benchmark Kommunengrößengruppe'!$M$46</c:f>
              <c:numCache>
                <c:formatCode>#,##0</c:formatCode>
                <c:ptCount val="1"/>
                <c:pt idx="0">
                  <c:v>10714.285714285714</c:v>
                </c:pt>
              </c:numCache>
            </c:numRef>
          </c:val>
          <c:smooth val="0"/>
        </c:ser>
        <c:dLbls>
          <c:showLegendKey val="0"/>
          <c:showVal val="0"/>
          <c:showCatName val="0"/>
          <c:showSerName val="0"/>
          <c:showPercent val="0"/>
          <c:showBubbleSize val="0"/>
        </c:dLbls>
        <c:axId val="125074816"/>
        <c:axId val="125073280"/>
      </c:stockChart>
      <c:catAx>
        <c:axId val="125069568"/>
        <c:scaling>
          <c:orientation val="minMax"/>
        </c:scaling>
        <c:delete val="1"/>
        <c:axPos val="b"/>
        <c:numFmt formatCode="0.0" sourceLinked="1"/>
        <c:majorTickMark val="none"/>
        <c:minorTickMark val="none"/>
        <c:tickLblPos val="nextTo"/>
        <c:crossAx val="125071744"/>
        <c:crosses val="autoZero"/>
        <c:auto val="1"/>
        <c:lblAlgn val="ctr"/>
        <c:lblOffset val="100"/>
        <c:noMultiLvlLbl val="0"/>
      </c:catAx>
      <c:valAx>
        <c:axId val="125071744"/>
        <c:scaling>
          <c:orientation val="minMax"/>
        </c:scaling>
        <c:delete val="0"/>
        <c:axPos val="l"/>
        <c:majorGridlines/>
        <c:numFmt formatCode="#,##0" sourceLinked="1"/>
        <c:majorTickMark val="none"/>
        <c:minorTickMark val="none"/>
        <c:tickLblPos val="nextTo"/>
        <c:crossAx val="125069568"/>
        <c:crosses val="autoZero"/>
        <c:crossBetween val="between"/>
      </c:valAx>
      <c:valAx>
        <c:axId val="125073280"/>
        <c:scaling>
          <c:orientation val="minMax"/>
          <c:max val="72000"/>
          <c:min val="0"/>
        </c:scaling>
        <c:delete val="1"/>
        <c:axPos val="r"/>
        <c:numFmt formatCode="#,##0" sourceLinked="1"/>
        <c:majorTickMark val="out"/>
        <c:minorTickMark val="none"/>
        <c:tickLblPos val="nextTo"/>
        <c:crossAx val="125074816"/>
        <c:crosses val="max"/>
        <c:crossBetween val="between"/>
      </c:valAx>
      <c:catAx>
        <c:axId val="125074816"/>
        <c:scaling>
          <c:orientation val="minMax"/>
        </c:scaling>
        <c:delete val="1"/>
        <c:axPos val="b"/>
        <c:majorTickMark val="out"/>
        <c:minorTickMark val="none"/>
        <c:tickLblPos val="nextTo"/>
        <c:crossAx val="125073280"/>
        <c:crosses val="autoZero"/>
        <c:auto val="1"/>
        <c:lblAlgn val="ctr"/>
        <c:lblOffset val="100"/>
        <c:noMultiLvlLbl val="0"/>
      </c:catAx>
    </c:plotArea>
    <c:legend>
      <c:legendPos val="r"/>
      <c:layout/>
      <c:overlay val="0"/>
    </c:legend>
    <c:plotVisOnly val="1"/>
    <c:dispBlanksAs val="gap"/>
    <c:showDLblsOverMax val="0"/>
  </c:chart>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Benchmark kWh</a:t>
            </a:r>
            <a:r>
              <a:rPr lang="en-US" sz="1600" baseline="-25000"/>
              <a:t>SB</a:t>
            </a:r>
            <a:r>
              <a:rPr lang="en-US" sz="1600"/>
              <a:t>/EW</a:t>
            </a:r>
          </a:p>
        </c:rich>
      </c:tx>
      <c:layout/>
      <c:overlay val="0"/>
    </c:title>
    <c:autoTitleDeleted val="0"/>
    <c:plotArea>
      <c:layout/>
      <c:stockChart>
        <c:ser>
          <c:idx val="0"/>
          <c:order val="0"/>
          <c:tx>
            <c:strRef>
              <c:f>'Benchmark Kommunengrößengruppe'!$P$43</c:f>
              <c:strCache>
                <c:ptCount val="1"/>
                <c:pt idx="0">
                  <c:v>Unteres Quartil</c:v>
                </c:pt>
              </c:strCache>
            </c:strRef>
          </c:tx>
          <c:spPr>
            <a:ln w="28575">
              <a:noFill/>
            </a:ln>
          </c:spPr>
          <c:marker>
            <c:symbol val="dash"/>
            <c:size val="20"/>
            <c:spPr>
              <a:solidFill>
                <a:srgbClr val="00B050"/>
              </a:solidFill>
              <a:ln>
                <a:solidFill>
                  <a:srgbClr val="00B050"/>
                </a:solidFill>
              </a:ln>
            </c:spPr>
          </c:marker>
          <c:cat>
            <c:strRef>
              <c:f>'Benchmark Kommunengrößengruppe'!$O$43</c:f>
              <c:strCache>
                <c:ptCount val="1"/>
                <c:pt idx="0">
                  <c:v>kWhSB/EW</c:v>
                </c:pt>
              </c:strCache>
            </c:strRef>
          </c:cat>
          <c:val>
            <c:numRef>
              <c:f>'Benchmark Kommunengrößengruppe'!$P$44</c:f>
              <c:numCache>
                <c:formatCode>0</c:formatCode>
                <c:ptCount val="1"/>
                <c:pt idx="0">
                  <c:v>46.151581172789093</c:v>
                </c:pt>
              </c:numCache>
            </c:numRef>
          </c:val>
          <c:smooth val="0"/>
        </c:ser>
        <c:ser>
          <c:idx val="1"/>
          <c:order val="1"/>
          <c:tx>
            <c:strRef>
              <c:f>'Benchmark Kommunengrößengruppe'!$Q$43</c:f>
              <c:strCache>
                <c:ptCount val="1"/>
                <c:pt idx="0">
                  <c:v>Maximum</c:v>
                </c:pt>
              </c:strCache>
            </c:strRef>
          </c:tx>
          <c:spPr>
            <a:ln w="28575">
              <a:noFill/>
            </a:ln>
          </c:spPr>
          <c:marker>
            <c:symbol val="diamond"/>
            <c:size val="8"/>
            <c:spPr>
              <a:solidFill>
                <a:srgbClr val="C00000"/>
              </a:solidFill>
            </c:spPr>
          </c:marker>
          <c:cat>
            <c:strRef>
              <c:f>'Benchmark Kommunengrößengruppe'!$O$43</c:f>
              <c:strCache>
                <c:ptCount val="1"/>
                <c:pt idx="0">
                  <c:v>kWhSB/EW</c:v>
                </c:pt>
              </c:strCache>
            </c:strRef>
          </c:cat>
          <c:val>
            <c:numRef>
              <c:f>'Benchmark Kommunengrößengruppe'!$Q$44</c:f>
              <c:numCache>
                <c:formatCode>#,##0</c:formatCode>
                <c:ptCount val="1"/>
                <c:pt idx="0">
                  <c:v>70.687802207827758</c:v>
                </c:pt>
              </c:numCache>
            </c:numRef>
          </c:val>
          <c:smooth val="0"/>
        </c:ser>
        <c:ser>
          <c:idx val="2"/>
          <c:order val="2"/>
          <c:tx>
            <c:strRef>
              <c:f>'Benchmark Kommunengrößengruppe'!$R$43</c:f>
              <c:strCache>
                <c:ptCount val="1"/>
                <c:pt idx="0">
                  <c:v>Minimum</c:v>
                </c:pt>
              </c:strCache>
            </c:strRef>
          </c:tx>
          <c:spPr>
            <a:ln w="28575">
              <a:noFill/>
            </a:ln>
          </c:spPr>
          <c:marker>
            <c:symbol val="diamond"/>
            <c:size val="8"/>
            <c:spPr>
              <a:solidFill>
                <a:srgbClr val="C00000"/>
              </a:solidFill>
              <a:ln>
                <a:solidFill>
                  <a:srgbClr val="C00000"/>
                </a:solidFill>
              </a:ln>
            </c:spPr>
          </c:marker>
          <c:cat>
            <c:strRef>
              <c:f>'Benchmark Kommunengrößengruppe'!$O$43</c:f>
              <c:strCache>
                <c:ptCount val="1"/>
                <c:pt idx="0">
                  <c:v>kWhSB/EW</c:v>
                </c:pt>
              </c:strCache>
            </c:strRef>
          </c:cat>
          <c:val>
            <c:numRef>
              <c:f>'Benchmark Kommunengrößengruppe'!$R$44</c:f>
              <c:numCache>
                <c:formatCode>0</c:formatCode>
                <c:ptCount val="1"/>
                <c:pt idx="0">
                  <c:v>37.91016349233103</c:v>
                </c:pt>
              </c:numCache>
            </c:numRef>
          </c:val>
          <c:smooth val="0"/>
        </c:ser>
        <c:ser>
          <c:idx val="3"/>
          <c:order val="3"/>
          <c:tx>
            <c:strRef>
              <c:f>'Benchmark Kommunengrößengruppe'!$S$43</c:f>
              <c:strCache>
                <c:ptCount val="1"/>
                <c:pt idx="0">
                  <c:v>Oberes Quartil</c:v>
                </c:pt>
              </c:strCache>
            </c:strRef>
          </c:tx>
          <c:spPr>
            <a:ln w="28575">
              <a:noFill/>
            </a:ln>
          </c:spPr>
          <c:marker>
            <c:symbol val="dash"/>
            <c:size val="20"/>
            <c:spPr>
              <a:solidFill>
                <a:srgbClr val="00B050"/>
              </a:solidFill>
              <a:ln>
                <a:solidFill>
                  <a:srgbClr val="00B050"/>
                </a:solidFill>
              </a:ln>
            </c:spPr>
          </c:marker>
          <c:cat>
            <c:strRef>
              <c:f>'Benchmark Kommunengrößengruppe'!$O$43</c:f>
              <c:strCache>
                <c:ptCount val="1"/>
                <c:pt idx="0">
                  <c:v>kWhSB/EW</c:v>
                </c:pt>
              </c:strCache>
            </c:strRef>
          </c:cat>
          <c:val>
            <c:numRef>
              <c:f>'Benchmark Kommunengrößengruppe'!$S$44</c:f>
              <c:numCache>
                <c:formatCode>0</c:formatCode>
                <c:ptCount val="1"/>
                <c:pt idx="0">
                  <c:v>54.878331496676097</c:v>
                </c:pt>
              </c:numCache>
            </c:numRef>
          </c:val>
          <c:smooth val="0"/>
        </c:ser>
        <c:dLbls>
          <c:showLegendKey val="0"/>
          <c:showVal val="0"/>
          <c:showCatName val="0"/>
          <c:showSerName val="0"/>
          <c:showPercent val="0"/>
          <c:showBubbleSize val="0"/>
        </c:dLbls>
        <c:hiLowLines/>
        <c:upDownBars>
          <c:gapWidth val="150"/>
          <c:upBars>
            <c:spPr>
              <a:solidFill>
                <a:schemeClr val="bg1">
                  <a:lumMod val="85000"/>
                </a:schemeClr>
              </a:solidFill>
            </c:spPr>
          </c:upBars>
          <c:downBars/>
        </c:upDownBars>
        <c:axId val="125120896"/>
        <c:axId val="125122816"/>
      </c:stockChart>
      <c:stockChart>
        <c:ser>
          <c:idx val="4"/>
          <c:order val="4"/>
          <c:tx>
            <c:strRef>
              <c:f>'Benchmark Kommunengrößengruppe'!$P$45</c:f>
              <c:strCache>
                <c:ptCount val="1"/>
                <c:pt idx="0">
                  <c:v>Median</c:v>
                </c:pt>
              </c:strCache>
            </c:strRef>
          </c:tx>
          <c:spPr>
            <a:ln w="28575">
              <a:noFill/>
            </a:ln>
          </c:spPr>
          <c:marker>
            <c:symbol val="x"/>
            <c:size val="8"/>
            <c:spPr>
              <a:noFill/>
              <a:ln w="25400">
                <a:solidFill>
                  <a:srgbClr val="0081C1"/>
                </a:solidFill>
              </a:ln>
            </c:spPr>
          </c:marker>
          <c:val>
            <c:numRef>
              <c:f>'Benchmark Kommunengrößengruppe'!$P$46</c:f>
              <c:numCache>
                <c:formatCode>0</c:formatCode>
                <c:ptCount val="1"/>
                <c:pt idx="0">
                  <c:v>49.599702509427971</c:v>
                </c:pt>
              </c:numCache>
            </c:numRef>
          </c:val>
          <c:smooth val="0"/>
        </c:ser>
        <c:ser>
          <c:idx val="5"/>
          <c:order val="5"/>
          <c:tx>
            <c:strRef>
              <c:f>'Benchmark Kommunengrößengruppe'!$S$45</c:f>
              <c:strCache>
                <c:ptCount val="1"/>
                <c:pt idx="0">
                  <c:v>Ihr Wert</c:v>
                </c:pt>
              </c:strCache>
            </c:strRef>
          </c:tx>
          <c:spPr>
            <a:ln w="28575">
              <a:noFill/>
            </a:ln>
          </c:spPr>
          <c:marker>
            <c:symbol val="circle"/>
            <c:size val="7"/>
            <c:spPr>
              <a:solidFill>
                <a:srgbClr val="FF0000"/>
              </a:solidFill>
              <a:ln>
                <a:solidFill>
                  <a:srgbClr val="FF0000"/>
                </a:solidFill>
              </a:ln>
            </c:spPr>
          </c:marker>
          <c:val>
            <c:numRef>
              <c:f>'Benchmark Kommunengrößengruppe'!$S$46</c:f>
              <c:numCache>
                <c:formatCode>#,##0</c:formatCode>
                <c:ptCount val="1"/>
                <c:pt idx="0">
                  <c:v>150</c:v>
                </c:pt>
              </c:numCache>
            </c:numRef>
          </c:val>
          <c:smooth val="0"/>
        </c:ser>
        <c:dLbls>
          <c:showLegendKey val="0"/>
          <c:showVal val="0"/>
          <c:showCatName val="0"/>
          <c:showSerName val="0"/>
          <c:showPercent val="0"/>
          <c:showBubbleSize val="0"/>
        </c:dLbls>
        <c:axId val="125130240"/>
        <c:axId val="125128704"/>
      </c:stockChart>
      <c:catAx>
        <c:axId val="125120896"/>
        <c:scaling>
          <c:orientation val="minMax"/>
        </c:scaling>
        <c:delete val="1"/>
        <c:axPos val="b"/>
        <c:numFmt formatCode="0.0" sourceLinked="1"/>
        <c:majorTickMark val="none"/>
        <c:minorTickMark val="none"/>
        <c:tickLblPos val="nextTo"/>
        <c:crossAx val="125122816"/>
        <c:crosses val="autoZero"/>
        <c:auto val="1"/>
        <c:lblAlgn val="ctr"/>
        <c:lblOffset val="100"/>
        <c:noMultiLvlLbl val="0"/>
      </c:catAx>
      <c:valAx>
        <c:axId val="125122816"/>
        <c:scaling>
          <c:orientation val="minMax"/>
        </c:scaling>
        <c:delete val="0"/>
        <c:axPos val="l"/>
        <c:majorGridlines/>
        <c:numFmt formatCode="0" sourceLinked="1"/>
        <c:majorTickMark val="none"/>
        <c:minorTickMark val="none"/>
        <c:tickLblPos val="nextTo"/>
        <c:crossAx val="125120896"/>
        <c:crosses val="autoZero"/>
        <c:crossBetween val="between"/>
      </c:valAx>
      <c:valAx>
        <c:axId val="125128704"/>
        <c:scaling>
          <c:orientation val="minMax"/>
          <c:max val="60"/>
          <c:min val="0"/>
        </c:scaling>
        <c:delete val="1"/>
        <c:axPos val="r"/>
        <c:numFmt formatCode="0" sourceLinked="1"/>
        <c:majorTickMark val="out"/>
        <c:minorTickMark val="none"/>
        <c:tickLblPos val="nextTo"/>
        <c:crossAx val="125130240"/>
        <c:crosses val="max"/>
        <c:crossBetween val="between"/>
      </c:valAx>
      <c:catAx>
        <c:axId val="125130240"/>
        <c:scaling>
          <c:orientation val="minMax"/>
        </c:scaling>
        <c:delete val="1"/>
        <c:axPos val="b"/>
        <c:majorTickMark val="out"/>
        <c:minorTickMark val="none"/>
        <c:tickLblPos val="nextTo"/>
        <c:crossAx val="125128704"/>
        <c:crosses val="autoZero"/>
        <c:auto val="1"/>
        <c:lblAlgn val="ctr"/>
        <c:lblOffset val="100"/>
        <c:noMultiLvlLbl val="0"/>
      </c:catAx>
    </c:plotArea>
    <c:legend>
      <c:legendPos val="r"/>
      <c:layout/>
      <c:overlay val="0"/>
    </c:legend>
    <c:plotVisOnly val="1"/>
    <c:dispBlanksAs val="gap"/>
    <c:showDLblsOverMax val="0"/>
  </c:chart>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a:t>Benchmark AP</a:t>
            </a:r>
            <a:r>
              <a:rPr lang="de-DE" sz="1600" baseline="0"/>
              <a:t> </a:t>
            </a:r>
            <a:r>
              <a:rPr lang="de-DE" sz="1600" b="0" i="1" baseline="0"/>
              <a:t>[ct/kWh]</a:t>
            </a:r>
          </a:p>
        </c:rich>
      </c:tx>
      <c:overlay val="0"/>
    </c:title>
    <c:autoTitleDeleted val="0"/>
    <c:plotArea>
      <c:layout/>
      <c:stockChart>
        <c:ser>
          <c:idx val="0"/>
          <c:order val="0"/>
          <c:tx>
            <c:strRef>
              <c:f>'Benchmark Kommunengrößengruppe'!$D$78</c:f>
              <c:strCache>
                <c:ptCount val="1"/>
                <c:pt idx="0">
                  <c:v>Unteres Quartil</c:v>
                </c:pt>
              </c:strCache>
            </c:strRef>
          </c:tx>
          <c:spPr>
            <a:ln w="28575">
              <a:noFill/>
            </a:ln>
          </c:spPr>
          <c:marker>
            <c:symbol val="dash"/>
            <c:size val="20"/>
            <c:spPr>
              <a:solidFill>
                <a:srgbClr val="00B050"/>
              </a:solidFill>
              <a:ln>
                <a:solidFill>
                  <a:srgbClr val="00B050"/>
                </a:solidFill>
              </a:ln>
            </c:spPr>
          </c:marker>
          <c:cat>
            <c:strRef>
              <c:f>'Benchmark Kommunengrößengruppe'!$C$78</c:f>
              <c:strCache>
                <c:ptCount val="1"/>
                <c:pt idx="0">
                  <c:v>AP [ct/kWh]</c:v>
                </c:pt>
              </c:strCache>
            </c:strRef>
          </c:cat>
          <c:val>
            <c:numRef>
              <c:f>'Benchmark Kommunengrößengruppe'!$D$79</c:f>
              <c:numCache>
                <c:formatCode>0</c:formatCode>
                <c:ptCount val="1"/>
                <c:pt idx="0">
                  <c:v>20.5</c:v>
                </c:pt>
              </c:numCache>
            </c:numRef>
          </c:val>
          <c:smooth val="0"/>
        </c:ser>
        <c:ser>
          <c:idx val="1"/>
          <c:order val="1"/>
          <c:tx>
            <c:strRef>
              <c:f>'Benchmark Kommunengrößengruppe'!$E$78</c:f>
              <c:strCache>
                <c:ptCount val="1"/>
                <c:pt idx="0">
                  <c:v>Maximum</c:v>
                </c:pt>
              </c:strCache>
            </c:strRef>
          </c:tx>
          <c:spPr>
            <a:ln w="28575">
              <a:noFill/>
            </a:ln>
          </c:spPr>
          <c:marker>
            <c:symbol val="diamond"/>
            <c:size val="8"/>
            <c:spPr>
              <a:solidFill>
                <a:srgbClr val="C00000"/>
              </a:solidFill>
            </c:spPr>
          </c:marker>
          <c:cat>
            <c:strRef>
              <c:f>'Benchmark Kommunengrößengruppe'!$C$78</c:f>
              <c:strCache>
                <c:ptCount val="1"/>
                <c:pt idx="0">
                  <c:v>AP [ct/kWh]</c:v>
                </c:pt>
              </c:strCache>
            </c:strRef>
          </c:cat>
          <c:val>
            <c:numRef>
              <c:f>'Benchmark Kommunengrößengruppe'!$E$79</c:f>
              <c:numCache>
                <c:formatCode>0</c:formatCode>
                <c:ptCount val="1"/>
                <c:pt idx="0">
                  <c:v>27</c:v>
                </c:pt>
              </c:numCache>
            </c:numRef>
          </c:val>
          <c:smooth val="0"/>
        </c:ser>
        <c:ser>
          <c:idx val="2"/>
          <c:order val="2"/>
          <c:tx>
            <c:strRef>
              <c:f>'Benchmark Kommunengrößengruppe'!$F$78</c:f>
              <c:strCache>
                <c:ptCount val="1"/>
                <c:pt idx="0">
                  <c:v>Minimum</c:v>
                </c:pt>
              </c:strCache>
            </c:strRef>
          </c:tx>
          <c:spPr>
            <a:ln w="28575">
              <a:noFill/>
            </a:ln>
          </c:spPr>
          <c:marker>
            <c:symbol val="diamond"/>
            <c:size val="8"/>
            <c:spPr>
              <a:solidFill>
                <a:srgbClr val="C00000"/>
              </a:solidFill>
              <a:ln>
                <a:solidFill>
                  <a:srgbClr val="C00000"/>
                </a:solidFill>
              </a:ln>
            </c:spPr>
          </c:marker>
          <c:cat>
            <c:strRef>
              <c:f>'Benchmark Kommunengrößengruppe'!$C$78</c:f>
              <c:strCache>
                <c:ptCount val="1"/>
                <c:pt idx="0">
                  <c:v>AP [ct/kWh]</c:v>
                </c:pt>
              </c:strCache>
            </c:strRef>
          </c:cat>
          <c:val>
            <c:numRef>
              <c:f>'Benchmark Kommunengrößengruppe'!$F$79</c:f>
              <c:numCache>
                <c:formatCode>0</c:formatCode>
                <c:ptCount val="1"/>
                <c:pt idx="0">
                  <c:v>17</c:v>
                </c:pt>
              </c:numCache>
            </c:numRef>
          </c:val>
          <c:smooth val="0"/>
        </c:ser>
        <c:ser>
          <c:idx val="3"/>
          <c:order val="3"/>
          <c:tx>
            <c:strRef>
              <c:f>'Benchmark Kommunengrößengruppe'!$G$78</c:f>
              <c:strCache>
                <c:ptCount val="1"/>
                <c:pt idx="0">
                  <c:v>Oberes Quartil</c:v>
                </c:pt>
              </c:strCache>
            </c:strRef>
          </c:tx>
          <c:spPr>
            <a:ln w="28575">
              <a:noFill/>
            </a:ln>
          </c:spPr>
          <c:marker>
            <c:symbol val="dash"/>
            <c:size val="20"/>
            <c:spPr>
              <a:solidFill>
                <a:srgbClr val="00B050"/>
              </a:solidFill>
              <a:ln>
                <a:solidFill>
                  <a:srgbClr val="00B050"/>
                </a:solidFill>
              </a:ln>
            </c:spPr>
          </c:marker>
          <c:cat>
            <c:strRef>
              <c:f>'Benchmark Kommunengrößengruppe'!$C$78</c:f>
              <c:strCache>
                <c:ptCount val="1"/>
                <c:pt idx="0">
                  <c:v>AP [ct/kWh]</c:v>
                </c:pt>
              </c:strCache>
            </c:strRef>
          </c:cat>
          <c:val>
            <c:numRef>
              <c:f>'Benchmark Kommunengrößengruppe'!$G$79</c:f>
              <c:numCache>
                <c:formatCode>0</c:formatCode>
                <c:ptCount val="1"/>
                <c:pt idx="0">
                  <c:v>23.5</c:v>
                </c:pt>
              </c:numCache>
            </c:numRef>
          </c:val>
          <c:smooth val="0"/>
        </c:ser>
        <c:dLbls>
          <c:showLegendKey val="0"/>
          <c:showVal val="0"/>
          <c:showCatName val="0"/>
          <c:showSerName val="0"/>
          <c:showPercent val="0"/>
          <c:showBubbleSize val="0"/>
        </c:dLbls>
        <c:hiLowLines/>
        <c:upDownBars>
          <c:gapWidth val="150"/>
          <c:upBars>
            <c:spPr>
              <a:solidFill>
                <a:schemeClr val="bg1">
                  <a:lumMod val="85000"/>
                </a:schemeClr>
              </a:solidFill>
            </c:spPr>
          </c:upBars>
          <c:downBars/>
        </c:upDownBars>
        <c:axId val="125197312"/>
        <c:axId val="125199488"/>
      </c:stockChart>
      <c:stockChart>
        <c:ser>
          <c:idx val="4"/>
          <c:order val="4"/>
          <c:tx>
            <c:strRef>
              <c:f>'Benchmark Kommunengrößengruppe'!$D$80</c:f>
              <c:strCache>
                <c:ptCount val="1"/>
                <c:pt idx="0">
                  <c:v>Median</c:v>
                </c:pt>
              </c:strCache>
            </c:strRef>
          </c:tx>
          <c:spPr>
            <a:ln w="28575">
              <a:noFill/>
            </a:ln>
          </c:spPr>
          <c:marker>
            <c:symbol val="x"/>
            <c:size val="8"/>
            <c:spPr>
              <a:noFill/>
              <a:ln w="25400">
                <a:solidFill>
                  <a:srgbClr val="0081C1"/>
                </a:solidFill>
              </a:ln>
            </c:spPr>
          </c:marker>
          <c:val>
            <c:numRef>
              <c:f>'Benchmark Kommunengrößengruppe'!$D$81</c:f>
              <c:numCache>
                <c:formatCode>0</c:formatCode>
                <c:ptCount val="1"/>
                <c:pt idx="0">
                  <c:v>22</c:v>
                </c:pt>
              </c:numCache>
            </c:numRef>
          </c:val>
          <c:smooth val="0"/>
        </c:ser>
        <c:ser>
          <c:idx val="5"/>
          <c:order val="5"/>
          <c:tx>
            <c:strRef>
              <c:f>'Benchmark Kommunengrößengruppe'!$G$80</c:f>
              <c:strCache>
                <c:ptCount val="1"/>
                <c:pt idx="0">
                  <c:v>Ihr Wert</c:v>
                </c:pt>
              </c:strCache>
            </c:strRef>
          </c:tx>
          <c:spPr>
            <a:ln w="28575">
              <a:noFill/>
            </a:ln>
          </c:spPr>
          <c:marker>
            <c:symbol val="circle"/>
            <c:size val="7"/>
            <c:spPr>
              <a:solidFill>
                <a:srgbClr val="FF0000"/>
              </a:solidFill>
              <a:ln>
                <a:solidFill>
                  <a:srgbClr val="FF0000"/>
                </a:solidFill>
              </a:ln>
            </c:spPr>
          </c:marker>
          <c:val>
            <c:numRef>
              <c:f>'Benchmark Kommunengrößengruppe'!$G$81</c:f>
              <c:numCache>
                <c:formatCode>0</c:formatCode>
                <c:ptCount val="1"/>
                <c:pt idx="0">
                  <c:v>15</c:v>
                </c:pt>
              </c:numCache>
            </c:numRef>
          </c:val>
          <c:smooth val="0"/>
        </c:ser>
        <c:dLbls>
          <c:showLegendKey val="0"/>
          <c:showVal val="0"/>
          <c:showCatName val="0"/>
          <c:showSerName val="0"/>
          <c:showPercent val="0"/>
          <c:showBubbleSize val="0"/>
        </c:dLbls>
        <c:axId val="125202816"/>
        <c:axId val="125201024"/>
      </c:stockChart>
      <c:catAx>
        <c:axId val="125197312"/>
        <c:scaling>
          <c:orientation val="minMax"/>
        </c:scaling>
        <c:delete val="1"/>
        <c:axPos val="b"/>
        <c:numFmt formatCode="0.0" sourceLinked="1"/>
        <c:majorTickMark val="none"/>
        <c:minorTickMark val="none"/>
        <c:tickLblPos val="nextTo"/>
        <c:crossAx val="125199488"/>
        <c:crosses val="autoZero"/>
        <c:auto val="1"/>
        <c:lblAlgn val="ctr"/>
        <c:lblOffset val="100"/>
        <c:noMultiLvlLbl val="0"/>
      </c:catAx>
      <c:valAx>
        <c:axId val="125199488"/>
        <c:scaling>
          <c:orientation val="minMax"/>
        </c:scaling>
        <c:delete val="0"/>
        <c:axPos val="l"/>
        <c:majorGridlines/>
        <c:numFmt formatCode="0" sourceLinked="1"/>
        <c:majorTickMark val="none"/>
        <c:minorTickMark val="none"/>
        <c:tickLblPos val="nextTo"/>
        <c:crossAx val="125197312"/>
        <c:crosses val="autoZero"/>
        <c:crossBetween val="between"/>
      </c:valAx>
      <c:valAx>
        <c:axId val="125201024"/>
        <c:scaling>
          <c:orientation val="minMax"/>
          <c:max val="60"/>
          <c:min val="0"/>
        </c:scaling>
        <c:delete val="1"/>
        <c:axPos val="r"/>
        <c:numFmt formatCode="0" sourceLinked="1"/>
        <c:majorTickMark val="out"/>
        <c:minorTickMark val="none"/>
        <c:tickLblPos val="nextTo"/>
        <c:crossAx val="125202816"/>
        <c:crosses val="max"/>
        <c:crossBetween val="between"/>
      </c:valAx>
      <c:catAx>
        <c:axId val="125202816"/>
        <c:scaling>
          <c:orientation val="minMax"/>
        </c:scaling>
        <c:delete val="1"/>
        <c:axPos val="b"/>
        <c:majorTickMark val="out"/>
        <c:minorTickMark val="none"/>
        <c:tickLblPos val="nextTo"/>
        <c:crossAx val="125201024"/>
        <c:crosses val="autoZero"/>
        <c:auto val="1"/>
        <c:lblAlgn val="ctr"/>
        <c:lblOffset val="100"/>
        <c:noMultiLvlLbl val="0"/>
      </c:cat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a:t>Benchmark Alter SB</a:t>
            </a:r>
          </a:p>
        </c:rich>
      </c:tx>
      <c:overlay val="0"/>
    </c:title>
    <c:autoTitleDeleted val="0"/>
    <c:plotArea>
      <c:layout/>
      <c:stockChart>
        <c:ser>
          <c:idx val="0"/>
          <c:order val="0"/>
          <c:tx>
            <c:strRef>
              <c:f>'Benchmark Kommunengrößengruppe'!$J$78</c:f>
              <c:strCache>
                <c:ptCount val="1"/>
                <c:pt idx="0">
                  <c:v>Unteres Quartil</c:v>
                </c:pt>
              </c:strCache>
            </c:strRef>
          </c:tx>
          <c:spPr>
            <a:ln w="28575">
              <a:noFill/>
            </a:ln>
          </c:spPr>
          <c:marker>
            <c:symbol val="dash"/>
            <c:size val="20"/>
            <c:spPr>
              <a:solidFill>
                <a:srgbClr val="00B050"/>
              </a:solidFill>
              <a:ln>
                <a:solidFill>
                  <a:srgbClr val="00B050"/>
                </a:solidFill>
              </a:ln>
            </c:spPr>
          </c:marker>
          <c:cat>
            <c:strRef>
              <c:f>'Benchmark Kommunengrößengruppe'!$I$78</c:f>
              <c:strCache>
                <c:ptCount val="1"/>
                <c:pt idx="0">
                  <c:v>Alter SB</c:v>
                </c:pt>
              </c:strCache>
            </c:strRef>
          </c:cat>
          <c:val>
            <c:numRef>
              <c:f>'Benchmark Kommunengrößengruppe'!$J$79</c:f>
              <c:numCache>
                <c:formatCode>0</c:formatCode>
                <c:ptCount val="1"/>
                <c:pt idx="0">
                  <c:v>15</c:v>
                </c:pt>
              </c:numCache>
            </c:numRef>
          </c:val>
          <c:smooth val="0"/>
        </c:ser>
        <c:ser>
          <c:idx val="1"/>
          <c:order val="1"/>
          <c:tx>
            <c:strRef>
              <c:f>'Benchmark Kommunengrößengruppe'!$K$78</c:f>
              <c:strCache>
                <c:ptCount val="1"/>
                <c:pt idx="0">
                  <c:v>Maximum</c:v>
                </c:pt>
              </c:strCache>
            </c:strRef>
          </c:tx>
          <c:spPr>
            <a:ln w="28575">
              <a:noFill/>
            </a:ln>
          </c:spPr>
          <c:marker>
            <c:symbol val="diamond"/>
            <c:size val="8"/>
            <c:spPr>
              <a:solidFill>
                <a:srgbClr val="C00000"/>
              </a:solidFill>
            </c:spPr>
          </c:marker>
          <c:cat>
            <c:strRef>
              <c:f>'Benchmark Kommunengrößengruppe'!$I$78</c:f>
              <c:strCache>
                <c:ptCount val="1"/>
                <c:pt idx="0">
                  <c:v>Alter SB</c:v>
                </c:pt>
              </c:strCache>
            </c:strRef>
          </c:cat>
          <c:val>
            <c:numRef>
              <c:f>'Benchmark Kommunengrößengruppe'!$K$79</c:f>
              <c:numCache>
                <c:formatCode>0</c:formatCode>
                <c:ptCount val="1"/>
                <c:pt idx="0">
                  <c:v>25</c:v>
                </c:pt>
              </c:numCache>
            </c:numRef>
          </c:val>
          <c:smooth val="0"/>
        </c:ser>
        <c:ser>
          <c:idx val="2"/>
          <c:order val="2"/>
          <c:tx>
            <c:strRef>
              <c:f>'Benchmark Kommunengrößengruppe'!$L$78</c:f>
              <c:strCache>
                <c:ptCount val="1"/>
                <c:pt idx="0">
                  <c:v>Minimum</c:v>
                </c:pt>
              </c:strCache>
            </c:strRef>
          </c:tx>
          <c:spPr>
            <a:ln w="28575">
              <a:noFill/>
            </a:ln>
          </c:spPr>
          <c:marker>
            <c:symbol val="diamond"/>
            <c:size val="8"/>
            <c:spPr>
              <a:solidFill>
                <a:srgbClr val="C00000"/>
              </a:solidFill>
              <a:ln>
                <a:solidFill>
                  <a:srgbClr val="C00000"/>
                </a:solidFill>
              </a:ln>
            </c:spPr>
          </c:marker>
          <c:cat>
            <c:strRef>
              <c:f>'Benchmark Kommunengrößengruppe'!$I$78</c:f>
              <c:strCache>
                <c:ptCount val="1"/>
                <c:pt idx="0">
                  <c:v>Alter SB</c:v>
                </c:pt>
              </c:strCache>
            </c:strRef>
          </c:cat>
          <c:val>
            <c:numRef>
              <c:f>'Benchmark Kommunengrößengruppe'!$L$79</c:f>
              <c:numCache>
                <c:formatCode>0</c:formatCode>
                <c:ptCount val="1"/>
                <c:pt idx="0">
                  <c:v>12</c:v>
                </c:pt>
              </c:numCache>
            </c:numRef>
          </c:val>
          <c:smooth val="0"/>
        </c:ser>
        <c:ser>
          <c:idx val="3"/>
          <c:order val="3"/>
          <c:tx>
            <c:strRef>
              <c:f>'Benchmark Kommunengrößengruppe'!$M$78</c:f>
              <c:strCache>
                <c:ptCount val="1"/>
                <c:pt idx="0">
                  <c:v>Oberes Quartil</c:v>
                </c:pt>
              </c:strCache>
            </c:strRef>
          </c:tx>
          <c:spPr>
            <a:ln w="28575">
              <a:noFill/>
            </a:ln>
          </c:spPr>
          <c:marker>
            <c:symbol val="dash"/>
            <c:size val="20"/>
            <c:spPr>
              <a:solidFill>
                <a:srgbClr val="00B050"/>
              </a:solidFill>
              <a:ln>
                <a:solidFill>
                  <a:srgbClr val="00B050"/>
                </a:solidFill>
              </a:ln>
            </c:spPr>
          </c:marker>
          <c:cat>
            <c:strRef>
              <c:f>'Benchmark Kommunengrößengruppe'!$I$78</c:f>
              <c:strCache>
                <c:ptCount val="1"/>
                <c:pt idx="0">
                  <c:v>Alter SB</c:v>
                </c:pt>
              </c:strCache>
            </c:strRef>
          </c:cat>
          <c:val>
            <c:numRef>
              <c:f>'Benchmark Kommunengrößengruppe'!$M$79</c:f>
              <c:numCache>
                <c:formatCode>0</c:formatCode>
                <c:ptCount val="1"/>
                <c:pt idx="0">
                  <c:v>22.25</c:v>
                </c:pt>
              </c:numCache>
            </c:numRef>
          </c:val>
          <c:smooth val="0"/>
        </c:ser>
        <c:dLbls>
          <c:showLegendKey val="0"/>
          <c:showVal val="0"/>
          <c:showCatName val="0"/>
          <c:showSerName val="0"/>
          <c:showPercent val="0"/>
          <c:showBubbleSize val="0"/>
        </c:dLbls>
        <c:hiLowLines/>
        <c:upDownBars>
          <c:gapWidth val="150"/>
          <c:upBars>
            <c:spPr>
              <a:solidFill>
                <a:schemeClr val="bg1">
                  <a:lumMod val="85000"/>
                </a:schemeClr>
              </a:solidFill>
            </c:spPr>
          </c:upBars>
          <c:downBars/>
        </c:upDownBars>
        <c:axId val="127412096"/>
        <c:axId val="127422464"/>
      </c:stockChart>
      <c:stockChart>
        <c:ser>
          <c:idx val="4"/>
          <c:order val="4"/>
          <c:tx>
            <c:strRef>
              <c:f>'Benchmark Kommunengrößengruppe'!$J$80</c:f>
              <c:strCache>
                <c:ptCount val="1"/>
                <c:pt idx="0">
                  <c:v>Median</c:v>
                </c:pt>
              </c:strCache>
            </c:strRef>
          </c:tx>
          <c:spPr>
            <a:ln w="28575">
              <a:noFill/>
            </a:ln>
          </c:spPr>
          <c:marker>
            <c:symbol val="x"/>
            <c:size val="8"/>
            <c:spPr>
              <a:noFill/>
              <a:ln w="25400">
                <a:solidFill>
                  <a:srgbClr val="0081C1"/>
                </a:solidFill>
              </a:ln>
            </c:spPr>
          </c:marker>
          <c:val>
            <c:numRef>
              <c:f>'Benchmark Kommunengrößengruppe'!$J$81</c:f>
              <c:numCache>
                <c:formatCode>0</c:formatCode>
                <c:ptCount val="1"/>
                <c:pt idx="0">
                  <c:v>17.5</c:v>
                </c:pt>
              </c:numCache>
            </c:numRef>
          </c:val>
          <c:smooth val="0"/>
        </c:ser>
        <c:ser>
          <c:idx val="5"/>
          <c:order val="5"/>
          <c:tx>
            <c:strRef>
              <c:f>'Benchmark Kommunengrößengruppe'!$M$80</c:f>
              <c:strCache>
                <c:ptCount val="1"/>
                <c:pt idx="0">
                  <c:v>Ihr Wert</c:v>
                </c:pt>
              </c:strCache>
            </c:strRef>
          </c:tx>
          <c:spPr>
            <a:ln w="28575">
              <a:noFill/>
            </a:ln>
          </c:spPr>
          <c:marker>
            <c:symbol val="circle"/>
            <c:size val="7"/>
            <c:spPr>
              <a:solidFill>
                <a:srgbClr val="FF0000"/>
              </a:solidFill>
              <a:ln>
                <a:solidFill>
                  <a:srgbClr val="FF0000"/>
                </a:solidFill>
              </a:ln>
            </c:spPr>
          </c:marker>
          <c:val>
            <c:numRef>
              <c:f>'Benchmark Kommunengrößengruppe'!$M$81</c:f>
              <c:numCache>
                <c:formatCode>0</c:formatCode>
                <c:ptCount val="1"/>
                <c:pt idx="0">
                  <c:v>20</c:v>
                </c:pt>
              </c:numCache>
            </c:numRef>
          </c:val>
          <c:smooth val="0"/>
        </c:ser>
        <c:dLbls>
          <c:showLegendKey val="0"/>
          <c:showVal val="0"/>
          <c:showCatName val="0"/>
          <c:showSerName val="0"/>
          <c:showPercent val="0"/>
          <c:showBubbleSize val="0"/>
        </c:dLbls>
        <c:axId val="127425536"/>
        <c:axId val="127424000"/>
      </c:stockChart>
      <c:catAx>
        <c:axId val="127412096"/>
        <c:scaling>
          <c:orientation val="minMax"/>
        </c:scaling>
        <c:delete val="1"/>
        <c:axPos val="b"/>
        <c:numFmt formatCode="0.0" sourceLinked="1"/>
        <c:majorTickMark val="none"/>
        <c:minorTickMark val="none"/>
        <c:tickLblPos val="nextTo"/>
        <c:crossAx val="127422464"/>
        <c:crosses val="autoZero"/>
        <c:auto val="1"/>
        <c:lblAlgn val="ctr"/>
        <c:lblOffset val="100"/>
        <c:noMultiLvlLbl val="0"/>
      </c:catAx>
      <c:valAx>
        <c:axId val="127422464"/>
        <c:scaling>
          <c:orientation val="minMax"/>
        </c:scaling>
        <c:delete val="0"/>
        <c:axPos val="l"/>
        <c:majorGridlines/>
        <c:numFmt formatCode="0" sourceLinked="1"/>
        <c:majorTickMark val="none"/>
        <c:minorTickMark val="none"/>
        <c:tickLblPos val="nextTo"/>
        <c:crossAx val="127412096"/>
        <c:crosses val="autoZero"/>
        <c:crossBetween val="between"/>
      </c:valAx>
      <c:valAx>
        <c:axId val="127424000"/>
        <c:scaling>
          <c:orientation val="minMax"/>
          <c:max val="60"/>
          <c:min val="0"/>
        </c:scaling>
        <c:delete val="1"/>
        <c:axPos val="r"/>
        <c:numFmt formatCode="0" sourceLinked="1"/>
        <c:majorTickMark val="out"/>
        <c:minorTickMark val="none"/>
        <c:tickLblPos val="nextTo"/>
        <c:crossAx val="127425536"/>
        <c:crosses val="max"/>
        <c:crossBetween val="between"/>
      </c:valAx>
      <c:catAx>
        <c:axId val="127425536"/>
        <c:scaling>
          <c:orientation val="minMax"/>
        </c:scaling>
        <c:delete val="1"/>
        <c:axPos val="b"/>
        <c:majorTickMark val="out"/>
        <c:minorTickMark val="none"/>
        <c:tickLblPos val="nextTo"/>
        <c:crossAx val="127424000"/>
        <c:crosses val="autoZero"/>
        <c:auto val="1"/>
        <c:lblAlgn val="ctr"/>
        <c:lblOffset val="100"/>
        <c:noMultiLvlLbl val="0"/>
      </c:cat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de-DE" sz="1600"/>
              <a:t>Benchmark Kosten</a:t>
            </a:r>
            <a:r>
              <a:rPr lang="de-DE" sz="1600" i="0" baseline="-25000"/>
              <a:t>SB (B,W+I)</a:t>
            </a:r>
            <a:r>
              <a:rPr lang="de-DE" sz="1600"/>
              <a:t>/EW</a:t>
            </a:r>
          </a:p>
        </c:rich>
      </c:tx>
      <c:overlay val="0"/>
    </c:title>
    <c:autoTitleDeleted val="0"/>
    <c:plotArea>
      <c:layout/>
      <c:stockChart>
        <c:ser>
          <c:idx val="0"/>
          <c:order val="0"/>
          <c:tx>
            <c:strRef>
              <c:f>'Benchmark Kommunengrößengruppe'!$P$78</c:f>
              <c:strCache>
                <c:ptCount val="1"/>
                <c:pt idx="0">
                  <c:v>Unteres Quartil</c:v>
                </c:pt>
              </c:strCache>
            </c:strRef>
          </c:tx>
          <c:spPr>
            <a:ln w="28575">
              <a:noFill/>
            </a:ln>
          </c:spPr>
          <c:marker>
            <c:symbol val="dash"/>
            <c:size val="20"/>
            <c:spPr>
              <a:solidFill>
                <a:srgbClr val="00B050"/>
              </a:solidFill>
              <a:ln>
                <a:solidFill>
                  <a:srgbClr val="00B050"/>
                </a:solidFill>
              </a:ln>
            </c:spPr>
          </c:marker>
          <c:cat>
            <c:strRef>
              <c:f>'Benchmark Kommunengrößengruppe'!$I$78</c:f>
              <c:strCache>
                <c:ptCount val="1"/>
                <c:pt idx="0">
                  <c:v>Alter SB</c:v>
                </c:pt>
              </c:strCache>
            </c:strRef>
          </c:cat>
          <c:val>
            <c:numRef>
              <c:f>'Benchmark Kommunengrößengruppe'!$P$79</c:f>
              <c:numCache>
                <c:formatCode>0.0</c:formatCode>
                <c:ptCount val="1"/>
                <c:pt idx="0">
                  <c:v>12.944970033615686</c:v>
                </c:pt>
              </c:numCache>
            </c:numRef>
          </c:val>
          <c:smooth val="0"/>
        </c:ser>
        <c:ser>
          <c:idx val="1"/>
          <c:order val="1"/>
          <c:tx>
            <c:strRef>
              <c:f>'Benchmark Kommunengrößengruppe'!$Q$78</c:f>
              <c:strCache>
                <c:ptCount val="1"/>
                <c:pt idx="0">
                  <c:v>Maximum</c:v>
                </c:pt>
              </c:strCache>
            </c:strRef>
          </c:tx>
          <c:spPr>
            <a:ln w="28575">
              <a:noFill/>
            </a:ln>
          </c:spPr>
          <c:marker>
            <c:symbol val="diamond"/>
            <c:size val="8"/>
            <c:spPr>
              <a:solidFill>
                <a:srgbClr val="C00000"/>
              </a:solidFill>
            </c:spPr>
          </c:marker>
          <c:cat>
            <c:strRef>
              <c:f>'Benchmark Kommunengrößengruppe'!$I$78</c:f>
              <c:strCache>
                <c:ptCount val="1"/>
                <c:pt idx="0">
                  <c:v>Alter SB</c:v>
                </c:pt>
              </c:strCache>
            </c:strRef>
          </c:cat>
          <c:val>
            <c:numRef>
              <c:f>'Benchmark Kommunengrößengruppe'!$Q$79</c:f>
              <c:numCache>
                <c:formatCode>0.0</c:formatCode>
                <c:ptCount val="1"/>
                <c:pt idx="0">
                  <c:v>61.338885329916721</c:v>
                </c:pt>
              </c:numCache>
            </c:numRef>
          </c:val>
          <c:smooth val="0"/>
        </c:ser>
        <c:ser>
          <c:idx val="2"/>
          <c:order val="2"/>
          <c:tx>
            <c:strRef>
              <c:f>'Benchmark Kommunengrößengruppe'!$R$78</c:f>
              <c:strCache>
                <c:ptCount val="1"/>
                <c:pt idx="0">
                  <c:v>Minimum</c:v>
                </c:pt>
              </c:strCache>
            </c:strRef>
          </c:tx>
          <c:spPr>
            <a:ln w="28575">
              <a:noFill/>
            </a:ln>
          </c:spPr>
          <c:marker>
            <c:symbol val="diamond"/>
            <c:size val="8"/>
            <c:spPr>
              <a:solidFill>
                <a:srgbClr val="C00000"/>
              </a:solidFill>
              <a:ln>
                <a:solidFill>
                  <a:srgbClr val="C00000"/>
                </a:solidFill>
              </a:ln>
            </c:spPr>
          </c:marker>
          <c:cat>
            <c:strRef>
              <c:f>'Benchmark Kommunengrößengruppe'!$I$78</c:f>
              <c:strCache>
                <c:ptCount val="1"/>
                <c:pt idx="0">
                  <c:v>Alter SB</c:v>
                </c:pt>
              </c:strCache>
            </c:strRef>
          </c:cat>
          <c:val>
            <c:numRef>
              <c:f>'Benchmark Kommunengrößengruppe'!$R$79</c:f>
              <c:numCache>
                <c:formatCode>0.0</c:formatCode>
                <c:ptCount val="1"/>
                <c:pt idx="0">
                  <c:v>12.390491480656689</c:v>
                </c:pt>
              </c:numCache>
            </c:numRef>
          </c:val>
          <c:smooth val="0"/>
        </c:ser>
        <c:ser>
          <c:idx val="3"/>
          <c:order val="3"/>
          <c:tx>
            <c:strRef>
              <c:f>'Benchmark Kommunengrößengruppe'!$S$78</c:f>
              <c:strCache>
                <c:ptCount val="1"/>
                <c:pt idx="0">
                  <c:v>Oberes Quartil</c:v>
                </c:pt>
              </c:strCache>
            </c:strRef>
          </c:tx>
          <c:spPr>
            <a:ln w="28575">
              <a:noFill/>
            </a:ln>
          </c:spPr>
          <c:marker>
            <c:symbol val="dash"/>
            <c:size val="20"/>
            <c:spPr>
              <a:solidFill>
                <a:srgbClr val="00B050"/>
              </a:solidFill>
              <a:ln>
                <a:solidFill>
                  <a:srgbClr val="00B050"/>
                </a:solidFill>
              </a:ln>
            </c:spPr>
          </c:marker>
          <c:cat>
            <c:strRef>
              <c:f>'Benchmark Kommunengrößengruppe'!$I$78</c:f>
              <c:strCache>
                <c:ptCount val="1"/>
                <c:pt idx="0">
                  <c:v>Alter SB</c:v>
                </c:pt>
              </c:strCache>
            </c:strRef>
          </c:cat>
          <c:val>
            <c:numRef>
              <c:f>'Benchmark Kommunengrößengruppe'!$S$79</c:f>
              <c:numCache>
                <c:formatCode>0.0</c:formatCode>
                <c:ptCount val="1"/>
                <c:pt idx="0">
                  <c:v>17.308892658123952</c:v>
                </c:pt>
              </c:numCache>
            </c:numRef>
          </c:val>
          <c:smooth val="0"/>
        </c:ser>
        <c:dLbls>
          <c:showLegendKey val="0"/>
          <c:showVal val="0"/>
          <c:showCatName val="0"/>
          <c:showSerName val="0"/>
          <c:showPercent val="0"/>
          <c:showBubbleSize val="0"/>
        </c:dLbls>
        <c:hiLowLines/>
        <c:upDownBars>
          <c:gapWidth val="150"/>
          <c:upBars>
            <c:spPr>
              <a:solidFill>
                <a:schemeClr val="bg1">
                  <a:lumMod val="85000"/>
                </a:schemeClr>
              </a:solidFill>
            </c:spPr>
          </c:upBars>
          <c:downBars/>
        </c:upDownBars>
        <c:axId val="127472768"/>
        <c:axId val="127474688"/>
      </c:stockChart>
      <c:stockChart>
        <c:ser>
          <c:idx val="4"/>
          <c:order val="4"/>
          <c:tx>
            <c:strRef>
              <c:f>'Benchmark Kommunengrößengruppe'!$P$80</c:f>
              <c:strCache>
                <c:ptCount val="1"/>
                <c:pt idx="0">
                  <c:v>Median</c:v>
                </c:pt>
              </c:strCache>
            </c:strRef>
          </c:tx>
          <c:spPr>
            <a:ln w="28575">
              <a:noFill/>
            </a:ln>
          </c:spPr>
          <c:marker>
            <c:symbol val="x"/>
            <c:size val="8"/>
            <c:spPr>
              <a:noFill/>
              <a:ln w="25400">
                <a:solidFill>
                  <a:srgbClr val="0081C1"/>
                </a:solidFill>
              </a:ln>
            </c:spPr>
          </c:marker>
          <c:val>
            <c:numRef>
              <c:f>'Benchmark Kommunengrößengruppe'!$P$81</c:f>
              <c:numCache>
                <c:formatCode>0.0</c:formatCode>
                <c:ptCount val="1"/>
                <c:pt idx="0">
                  <c:v>13.669932532628259</c:v>
                </c:pt>
              </c:numCache>
            </c:numRef>
          </c:val>
          <c:smooth val="0"/>
        </c:ser>
        <c:ser>
          <c:idx val="5"/>
          <c:order val="5"/>
          <c:tx>
            <c:strRef>
              <c:f>'Benchmark Kommunengrößengruppe'!$S$80</c:f>
              <c:strCache>
                <c:ptCount val="1"/>
                <c:pt idx="0">
                  <c:v>Ihr Wert</c:v>
                </c:pt>
              </c:strCache>
            </c:strRef>
          </c:tx>
          <c:spPr>
            <a:ln w="28575">
              <a:noFill/>
            </a:ln>
          </c:spPr>
          <c:marker>
            <c:symbol val="circle"/>
            <c:size val="7"/>
            <c:spPr>
              <a:solidFill>
                <a:srgbClr val="FF0000"/>
              </a:solidFill>
              <a:ln>
                <a:solidFill>
                  <a:srgbClr val="FF0000"/>
                </a:solidFill>
              </a:ln>
            </c:spPr>
          </c:marker>
          <c:val>
            <c:numRef>
              <c:f>'Benchmark Kommunengrößengruppe'!$S$81</c:f>
              <c:numCache>
                <c:formatCode>0.0</c:formatCode>
                <c:ptCount val="1"/>
                <c:pt idx="0">
                  <c:v>45</c:v>
                </c:pt>
              </c:numCache>
            </c:numRef>
          </c:val>
          <c:smooth val="0"/>
        </c:ser>
        <c:dLbls>
          <c:showLegendKey val="0"/>
          <c:showVal val="0"/>
          <c:showCatName val="0"/>
          <c:showSerName val="0"/>
          <c:showPercent val="0"/>
          <c:showBubbleSize val="0"/>
        </c:dLbls>
        <c:axId val="127486208"/>
        <c:axId val="127484672"/>
      </c:stockChart>
      <c:catAx>
        <c:axId val="127472768"/>
        <c:scaling>
          <c:orientation val="minMax"/>
        </c:scaling>
        <c:delete val="1"/>
        <c:axPos val="b"/>
        <c:numFmt formatCode="0.0" sourceLinked="1"/>
        <c:majorTickMark val="none"/>
        <c:minorTickMark val="none"/>
        <c:tickLblPos val="nextTo"/>
        <c:crossAx val="127474688"/>
        <c:crosses val="autoZero"/>
        <c:auto val="1"/>
        <c:lblAlgn val="ctr"/>
        <c:lblOffset val="100"/>
        <c:noMultiLvlLbl val="0"/>
      </c:catAx>
      <c:valAx>
        <c:axId val="127474688"/>
        <c:scaling>
          <c:orientation val="minMax"/>
        </c:scaling>
        <c:delete val="0"/>
        <c:axPos val="l"/>
        <c:majorGridlines/>
        <c:numFmt formatCode="0.0" sourceLinked="1"/>
        <c:majorTickMark val="none"/>
        <c:minorTickMark val="none"/>
        <c:tickLblPos val="nextTo"/>
        <c:crossAx val="127472768"/>
        <c:crosses val="autoZero"/>
        <c:crossBetween val="between"/>
      </c:valAx>
      <c:valAx>
        <c:axId val="127484672"/>
        <c:scaling>
          <c:orientation val="minMax"/>
          <c:max val="60"/>
          <c:min val="0"/>
        </c:scaling>
        <c:delete val="1"/>
        <c:axPos val="r"/>
        <c:numFmt formatCode="0.0" sourceLinked="1"/>
        <c:majorTickMark val="out"/>
        <c:minorTickMark val="none"/>
        <c:tickLblPos val="nextTo"/>
        <c:crossAx val="127486208"/>
        <c:crosses val="max"/>
        <c:crossBetween val="between"/>
      </c:valAx>
      <c:catAx>
        <c:axId val="127486208"/>
        <c:scaling>
          <c:orientation val="minMax"/>
        </c:scaling>
        <c:delete val="1"/>
        <c:axPos val="b"/>
        <c:majorTickMark val="out"/>
        <c:minorTickMark val="none"/>
        <c:tickLblPos val="nextTo"/>
        <c:crossAx val="127484672"/>
        <c:crosses val="autoZero"/>
        <c:auto val="1"/>
        <c:lblAlgn val="ctr"/>
        <c:lblOffset val="100"/>
        <c:noMultiLvlLbl val="0"/>
      </c:cat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chart" Target="../charts/chart9.xml"/></Relationships>
</file>

<file path=xl/drawings/_rels/drawing4.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chart" Target="../charts/chart12.xml"/><Relationship Id="rId7" Type="http://schemas.openxmlformats.org/officeDocument/2006/relationships/chart" Target="../charts/chart16.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5" Type="http://schemas.openxmlformats.org/officeDocument/2006/relationships/chart" Target="../charts/chart14.xml"/><Relationship Id="rId10" Type="http://schemas.openxmlformats.org/officeDocument/2006/relationships/image" Target="../media/image1.png"/><Relationship Id="rId4" Type="http://schemas.openxmlformats.org/officeDocument/2006/relationships/chart" Target="../charts/chart13.xml"/><Relationship Id="rId9" Type="http://schemas.openxmlformats.org/officeDocument/2006/relationships/chart" Target="../charts/chart18.xml"/></Relationships>
</file>

<file path=xl/drawings/_rels/drawing5.xml.rels><?xml version="1.0" encoding="UTF-8" standalone="yes"?>
<Relationships xmlns="http://schemas.openxmlformats.org/package/2006/relationships"><Relationship Id="rId8" Type="http://schemas.openxmlformats.org/officeDocument/2006/relationships/chart" Target="../charts/chart26.xml"/><Relationship Id="rId3" Type="http://schemas.openxmlformats.org/officeDocument/2006/relationships/chart" Target="../charts/chart21.xml"/><Relationship Id="rId7" Type="http://schemas.openxmlformats.org/officeDocument/2006/relationships/chart" Target="../charts/chart25.xml"/><Relationship Id="rId2" Type="http://schemas.openxmlformats.org/officeDocument/2006/relationships/chart" Target="../charts/chart20.xml"/><Relationship Id="rId1" Type="http://schemas.openxmlformats.org/officeDocument/2006/relationships/chart" Target="../charts/chart19.xml"/><Relationship Id="rId6" Type="http://schemas.openxmlformats.org/officeDocument/2006/relationships/chart" Target="../charts/chart24.xml"/><Relationship Id="rId11" Type="http://schemas.openxmlformats.org/officeDocument/2006/relationships/image" Target="../media/image1.png"/><Relationship Id="rId5" Type="http://schemas.openxmlformats.org/officeDocument/2006/relationships/chart" Target="../charts/chart23.xml"/><Relationship Id="rId10" Type="http://schemas.openxmlformats.org/officeDocument/2006/relationships/chart" Target="../charts/chart28.xml"/><Relationship Id="rId4" Type="http://schemas.openxmlformats.org/officeDocument/2006/relationships/chart" Target="../charts/chart22.xml"/><Relationship Id="rId9" Type="http://schemas.openxmlformats.org/officeDocument/2006/relationships/chart" Target="../charts/chart27.xml"/></Relationships>
</file>

<file path=xl/drawings/_rels/drawing6.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chart" Target="../charts/chart30.xml"/><Relationship Id="rId1" Type="http://schemas.openxmlformats.org/officeDocument/2006/relationships/chart" Target="../charts/chart29.xml"/><Relationship Id="rId6" Type="http://schemas.openxmlformats.org/officeDocument/2006/relationships/image" Target="../media/image1.png"/><Relationship Id="rId5" Type="http://schemas.openxmlformats.org/officeDocument/2006/relationships/chart" Target="../charts/chart32.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76201</xdr:colOff>
      <xdr:row>2</xdr:row>
      <xdr:rowOff>66675</xdr:rowOff>
    </xdr:from>
    <xdr:to>
      <xdr:col>3</xdr:col>
      <xdr:colOff>685801</xdr:colOff>
      <xdr:row>6</xdr:row>
      <xdr:rowOff>109893</xdr:rowOff>
    </xdr:to>
    <xdr:pic>
      <xdr:nvPicPr>
        <xdr:cNvPr id="3" name="Grafik 2"/>
        <xdr:cNvPicPr>
          <a:picLocks noChangeAspect="1"/>
        </xdr:cNvPicPr>
      </xdr:nvPicPr>
      <xdr:blipFill>
        <a:blip xmlns:r="http://schemas.openxmlformats.org/officeDocument/2006/relationships" r:embed="rId1"/>
        <a:stretch>
          <a:fillRect/>
        </a:stretch>
      </xdr:blipFill>
      <xdr:spPr>
        <a:xfrm>
          <a:off x="1019176" y="457200"/>
          <a:ext cx="1371600" cy="8052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1876425</xdr:colOff>
      <xdr:row>2</xdr:row>
      <xdr:rowOff>37002</xdr:rowOff>
    </xdr:from>
    <xdr:to>
      <xdr:col>4</xdr:col>
      <xdr:colOff>561975</xdr:colOff>
      <xdr:row>3</xdr:row>
      <xdr:rowOff>290765</xdr:rowOff>
    </xdr:to>
    <xdr:pic>
      <xdr:nvPicPr>
        <xdr:cNvPr id="2" name="Grafik 1"/>
        <xdr:cNvPicPr>
          <a:picLocks noChangeAspect="1"/>
        </xdr:cNvPicPr>
      </xdr:nvPicPr>
      <xdr:blipFill>
        <a:blip xmlns:r="http://schemas.openxmlformats.org/officeDocument/2006/relationships" r:embed="rId1"/>
        <a:stretch>
          <a:fillRect/>
        </a:stretch>
      </xdr:blipFill>
      <xdr:spPr>
        <a:xfrm>
          <a:off x="5753100" y="427527"/>
          <a:ext cx="1000125" cy="5871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12</xdr:row>
      <xdr:rowOff>0</xdr:rowOff>
    </xdr:from>
    <xdr:to>
      <xdr:col>6</xdr:col>
      <xdr:colOff>935934</xdr:colOff>
      <xdr:row>40</xdr:row>
      <xdr:rowOff>8282</xdr:rowOff>
    </xdr:to>
    <xdr:graphicFrame macro="">
      <xdr:nvGraphicFramePr>
        <xdr:cNvPr id="4" name="Diagram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12</xdr:row>
      <xdr:rowOff>0</xdr:rowOff>
    </xdr:from>
    <xdr:to>
      <xdr:col>13</xdr:col>
      <xdr:colOff>0</xdr:colOff>
      <xdr:row>40</xdr:row>
      <xdr:rowOff>8282</xdr:rowOff>
    </xdr:to>
    <xdr:graphicFrame macro="">
      <xdr:nvGraphicFramePr>
        <xdr:cNvPr id="9" name="Diagramm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12</xdr:row>
      <xdr:rowOff>0</xdr:rowOff>
    </xdr:from>
    <xdr:to>
      <xdr:col>19</xdr:col>
      <xdr:colOff>0</xdr:colOff>
      <xdr:row>40</xdr:row>
      <xdr:rowOff>8282</xdr:rowOff>
    </xdr:to>
    <xdr:graphicFrame macro="">
      <xdr:nvGraphicFramePr>
        <xdr:cNvPr id="10" name="Diagramm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47</xdr:row>
      <xdr:rowOff>0</xdr:rowOff>
    </xdr:from>
    <xdr:to>
      <xdr:col>7</xdr:col>
      <xdr:colOff>1304</xdr:colOff>
      <xdr:row>75</xdr:row>
      <xdr:rowOff>8283</xdr:rowOff>
    </xdr:to>
    <xdr:graphicFrame macro="">
      <xdr:nvGraphicFramePr>
        <xdr:cNvPr id="11" name="Diagramm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47</xdr:row>
      <xdr:rowOff>0</xdr:rowOff>
    </xdr:from>
    <xdr:to>
      <xdr:col>13</xdr:col>
      <xdr:colOff>1</xdr:colOff>
      <xdr:row>75</xdr:row>
      <xdr:rowOff>8283</xdr:rowOff>
    </xdr:to>
    <xdr:graphicFrame macro="">
      <xdr:nvGraphicFramePr>
        <xdr:cNvPr id="12" name="Diagramm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0</xdr:colOff>
      <xdr:row>47</xdr:row>
      <xdr:rowOff>0</xdr:rowOff>
    </xdr:from>
    <xdr:to>
      <xdr:col>19</xdr:col>
      <xdr:colOff>0</xdr:colOff>
      <xdr:row>75</xdr:row>
      <xdr:rowOff>8283</xdr:rowOff>
    </xdr:to>
    <xdr:graphicFrame macro="">
      <xdr:nvGraphicFramePr>
        <xdr:cNvPr id="17" name="Diagramm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82</xdr:row>
      <xdr:rowOff>0</xdr:rowOff>
    </xdr:from>
    <xdr:to>
      <xdr:col>7</xdr:col>
      <xdr:colOff>1304</xdr:colOff>
      <xdr:row>110</xdr:row>
      <xdr:rowOff>8283</xdr:rowOff>
    </xdr:to>
    <xdr:graphicFrame macro="">
      <xdr:nvGraphicFramePr>
        <xdr:cNvPr id="18" name="Diagramm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0</xdr:colOff>
      <xdr:row>82</xdr:row>
      <xdr:rowOff>0</xdr:rowOff>
    </xdr:from>
    <xdr:to>
      <xdr:col>13</xdr:col>
      <xdr:colOff>0</xdr:colOff>
      <xdr:row>110</xdr:row>
      <xdr:rowOff>8283</xdr:rowOff>
    </xdr:to>
    <xdr:graphicFrame macro="">
      <xdr:nvGraphicFramePr>
        <xdr:cNvPr id="20" name="Diagramm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0</xdr:colOff>
      <xdr:row>82</xdr:row>
      <xdr:rowOff>0</xdr:rowOff>
    </xdr:from>
    <xdr:to>
      <xdr:col>19</xdr:col>
      <xdr:colOff>0</xdr:colOff>
      <xdr:row>110</xdr:row>
      <xdr:rowOff>8283</xdr:rowOff>
    </xdr:to>
    <xdr:graphicFrame macro="">
      <xdr:nvGraphicFramePr>
        <xdr:cNvPr id="13" name="Diagramm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17</xdr:col>
      <xdr:colOff>485215</xdr:colOff>
      <xdr:row>3</xdr:row>
      <xdr:rowOff>87967</xdr:rowOff>
    </xdr:from>
    <xdr:to>
      <xdr:col>18</xdr:col>
      <xdr:colOff>790575</xdr:colOff>
      <xdr:row>4</xdr:row>
      <xdr:rowOff>294105</xdr:rowOff>
    </xdr:to>
    <xdr:pic>
      <xdr:nvPicPr>
        <xdr:cNvPr id="14" name="Grafik 13"/>
        <xdr:cNvPicPr>
          <a:picLocks noChangeAspect="1"/>
        </xdr:cNvPicPr>
      </xdr:nvPicPr>
      <xdr:blipFill>
        <a:blip xmlns:r="http://schemas.openxmlformats.org/officeDocument/2006/relationships" r:embed="rId10"/>
        <a:stretch>
          <a:fillRect/>
        </a:stretch>
      </xdr:blipFill>
      <xdr:spPr>
        <a:xfrm>
          <a:off x="12610540" y="535642"/>
          <a:ext cx="1000685" cy="5871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11</xdr:row>
      <xdr:rowOff>190499</xdr:rowOff>
    </xdr:from>
    <xdr:to>
      <xdr:col>7</xdr:col>
      <xdr:colOff>0</xdr:colOff>
      <xdr:row>40</xdr:row>
      <xdr:rowOff>8399</xdr:rowOff>
    </xdr:to>
    <xdr:graphicFrame macro="">
      <xdr:nvGraphicFramePr>
        <xdr:cNvPr id="2" name="Diagram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11</xdr:row>
      <xdr:rowOff>190499</xdr:rowOff>
    </xdr:from>
    <xdr:to>
      <xdr:col>13</xdr:col>
      <xdr:colOff>0</xdr:colOff>
      <xdr:row>40</xdr:row>
      <xdr:rowOff>8399</xdr:rowOff>
    </xdr:to>
    <xdr:graphicFrame macro="">
      <xdr:nvGraphicFramePr>
        <xdr:cNvPr id="3" name="Diagram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11</xdr:row>
      <xdr:rowOff>190499</xdr:rowOff>
    </xdr:from>
    <xdr:to>
      <xdr:col>19</xdr:col>
      <xdr:colOff>0</xdr:colOff>
      <xdr:row>40</xdr:row>
      <xdr:rowOff>8399</xdr:rowOff>
    </xdr:to>
    <xdr:graphicFrame macro="">
      <xdr:nvGraphicFramePr>
        <xdr:cNvPr id="4" name="Diagram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47</xdr:row>
      <xdr:rowOff>-1</xdr:rowOff>
    </xdr:from>
    <xdr:to>
      <xdr:col>7</xdr:col>
      <xdr:colOff>0</xdr:colOff>
      <xdr:row>75</xdr:row>
      <xdr:rowOff>8399</xdr:rowOff>
    </xdr:to>
    <xdr:graphicFrame macro="">
      <xdr:nvGraphicFramePr>
        <xdr:cNvPr id="5" name="Diagram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47</xdr:row>
      <xdr:rowOff>-1</xdr:rowOff>
    </xdr:from>
    <xdr:to>
      <xdr:col>13</xdr:col>
      <xdr:colOff>1</xdr:colOff>
      <xdr:row>75</xdr:row>
      <xdr:rowOff>8399</xdr:rowOff>
    </xdr:to>
    <xdr:graphicFrame macro="">
      <xdr:nvGraphicFramePr>
        <xdr:cNvPr id="6" name="Diagram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0</xdr:colOff>
      <xdr:row>47</xdr:row>
      <xdr:rowOff>-1</xdr:rowOff>
    </xdr:from>
    <xdr:to>
      <xdr:col>19</xdr:col>
      <xdr:colOff>0</xdr:colOff>
      <xdr:row>75</xdr:row>
      <xdr:rowOff>8399</xdr:rowOff>
    </xdr:to>
    <xdr:graphicFrame macro="">
      <xdr:nvGraphicFramePr>
        <xdr:cNvPr id="7" name="Diagram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82</xdr:row>
      <xdr:rowOff>-1</xdr:rowOff>
    </xdr:from>
    <xdr:to>
      <xdr:col>7</xdr:col>
      <xdr:colOff>0</xdr:colOff>
      <xdr:row>110</xdr:row>
      <xdr:rowOff>8399</xdr:rowOff>
    </xdr:to>
    <xdr:graphicFrame macro="">
      <xdr:nvGraphicFramePr>
        <xdr:cNvPr id="9" name="Diagramm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0</xdr:colOff>
      <xdr:row>82</xdr:row>
      <xdr:rowOff>-1</xdr:rowOff>
    </xdr:from>
    <xdr:to>
      <xdr:col>13</xdr:col>
      <xdr:colOff>0</xdr:colOff>
      <xdr:row>110</xdr:row>
      <xdr:rowOff>8399</xdr:rowOff>
    </xdr:to>
    <xdr:graphicFrame macro="">
      <xdr:nvGraphicFramePr>
        <xdr:cNvPr id="10" name="Diagramm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0</xdr:colOff>
      <xdr:row>82</xdr:row>
      <xdr:rowOff>0</xdr:rowOff>
    </xdr:from>
    <xdr:to>
      <xdr:col>19</xdr:col>
      <xdr:colOff>0</xdr:colOff>
      <xdr:row>110</xdr:row>
      <xdr:rowOff>8400</xdr:rowOff>
    </xdr:to>
    <xdr:graphicFrame macro="">
      <xdr:nvGraphicFramePr>
        <xdr:cNvPr id="11" name="Diagramm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17</xdr:col>
      <xdr:colOff>485775</xdr:colOff>
      <xdr:row>3</xdr:row>
      <xdr:rowOff>85725</xdr:rowOff>
    </xdr:from>
    <xdr:to>
      <xdr:col>18</xdr:col>
      <xdr:colOff>790575</xdr:colOff>
      <xdr:row>4</xdr:row>
      <xdr:rowOff>291863</xdr:rowOff>
    </xdr:to>
    <xdr:pic>
      <xdr:nvPicPr>
        <xdr:cNvPr id="12" name="Grafik 11"/>
        <xdr:cNvPicPr>
          <a:picLocks noChangeAspect="1"/>
        </xdr:cNvPicPr>
      </xdr:nvPicPr>
      <xdr:blipFill>
        <a:blip xmlns:r="http://schemas.openxmlformats.org/officeDocument/2006/relationships" r:embed="rId10"/>
        <a:stretch>
          <a:fillRect/>
        </a:stretch>
      </xdr:blipFill>
      <xdr:spPr>
        <a:xfrm>
          <a:off x="12611100" y="533400"/>
          <a:ext cx="1000125" cy="5871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12</xdr:row>
      <xdr:rowOff>0</xdr:rowOff>
    </xdr:from>
    <xdr:to>
      <xdr:col>12</xdr:col>
      <xdr:colOff>760800</xdr:colOff>
      <xdr:row>29</xdr:row>
      <xdr:rowOff>181500</xdr:rowOff>
    </xdr:to>
    <xdr:graphicFrame macro="">
      <xdr:nvGraphicFramePr>
        <xdr:cNvPr id="13" name="Diagramm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0</xdr:colOff>
      <xdr:row>12</xdr:row>
      <xdr:rowOff>0</xdr:rowOff>
    </xdr:from>
    <xdr:to>
      <xdr:col>24</xdr:col>
      <xdr:colOff>760800</xdr:colOff>
      <xdr:row>29</xdr:row>
      <xdr:rowOff>181500</xdr:rowOff>
    </xdr:to>
    <xdr:graphicFrame macro="">
      <xdr:nvGraphicFramePr>
        <xdr:cNvPr id="14" name="Diagramm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37</xdr:row>
      <xdr:rowOff>0</xdr:rowOff>
    </xdr:from>
    <xdr:to>
      <xdr:col>12</xdr:col>
      <xdr:colOff>760800</xdr:colOff>
      <xdr:row>54</xdr:row>
      <xdr:rowOff>181500</xdr:rowOff>
    </xdr:to>
    <xdr:graphicFrame macro="">
      <xdr:nvGraphicFramePr>
        <xdr:cNvPr id="15" name="Diagramm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0</xdr:colOff>
      <xdr:row>37</xdr:row>
      <xdr:rowOff>0</xdr:rowOff>
    </xdr:from>
    <xdr:to>
      <xdr:col>24</xdr:col>
      <xdr:colOff>760800</xdr:colOff>
      <xdr:row>54</xdr:row>
      <xdr:rowOff>181500</xdr:rowOff>
    </xdr:to>
    <xdr:graphicFrame macro="">
      <xdr:nvGraphicFramePr>
        <xdr:cNvPr id="16" name="Diagramm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62</xdr:row>
      <xdr:rowOff>0</xdr:rowOff>
    </xdr:from>
    <xdr:to>
      <xdr:col>12</xdr:col>
      <xdr:colOff>760800</xdr:colOff>
      <xdr:row>79</xdr:row>
      <xdr:rowOff>181500</xdr:rowOff>
    </xdr:to>
    <xdr:graphicFrame macro="">
      <xdr:nvGraphicFramePr>
        <xdr:cNvPr id="17" name="Diagramm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0</xdr:colOff>
      <xdr:row>62</xdr:row>
      <xdr:rowOff>0</xdr:rowOff>
    </xdr:from>
    <xdr:to>
      <xdr:col>24</xdr:col>
      <xdr:colOff>760800</xdr:colOff>
      <xdr:row>79</xdr:row>
      <xdr:rowOff>181500</xdr:rowOff>
    </xdr:to>
    <xdr:graphicFrame macro="">
      <xdr:nvGraphicFramePr>
        <xdr:cNvPr id="18" name="Diagramm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87</xdr:row>
      <xdr:rowOff>0</xdr:rowOff>
    </xdr:from>
    <xdr:to>
      <xdr:col>12</xdr:col>
      <xdr:colOff>760800</xdr:colOff>
      <xdr:row>104</xdr:row>
      <xdr:rowOff>181500</xdr:rowOff>
    </xdr:to>
    <xdr:graphicFrame macro="">
      <xdr:nvGraphicFramePr>
        <xdr:cNvPr id="19" name="Diagramm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0</xdr:colOff>
      <xdr:row>87</xdr:row>
      <xdr:rowOff>0</xdr:rowOff>
    </xdr:from>
    <xdr:to>
      <xdr:col>24</xdr:col>
      <xdr:colOff>760800</xdr:colOff>
      <xdr:row>104</xdr:row>
      <xdr:rowOff>181500</xdr:rowOff>
    </xdr:to>
    <xdr:graphicFrame macro="">
      <xdr:nvGraphicFramePr>
        <xdr:cNvPr id="20" name="Diagramm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0</xdr:colOff>
      <xdr:row>112</xdr:row>
      <xdr:rowOff>0</xdr:rowOff>
    </xdr:from>
    <xdr:to>
      <xdr:col>12</xdr:col>
      <xdr:colOff>760800</xdr:colOff>
      <xdr:row>129</xdr:row>
      <xdr:rowOff>181500</xdr:rowOff>
    </xdr:to>
    <xdr:graphicFrame macro="">
      <xdr:nvGraphicFramePr>
        <xdr:cNvPr id="22" name="Diagramm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14</xdr:col>
      <xdr:colOff>0</xdr:colOff>
      <xdr:row>112</xdr:row>
      <xdr:rowOff>0</xdr:rowOff>
    </xdr:from>
    <xdr:to>
      <xdr:col>24</xdr:col>
      <xdr:colOff>760800</xdr:colOff>
      <xdr:row>129</xdr:row>
      <xdr:rowOff>181500</xdr:rowOff>
    </xdr:to>
    <xdr:graphicFrame macro="">
      <xdr:nvGraphicFramePr>
        <xdr:cNvPr id="23" name="Diagramm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23</xdr:col>
      <xdr:colOff>371475</xdr:colOff>
      <xdr:row>3</xdr:row>
      <xdr:rowOff>76200</xdr:rowOff>
    </xdr:from>
    <xdr:to>
      <xdr:col>24</xdr:col>
      <xdr:colOff>609600</xdr:colOff>
      <xdr:row>4</xdr:row>
      <xdr:rowOff>282338</xdr:rowOff>
    </xdr:to>
    <xdr:pic>
      <xdr:nvPicPr>
        <xdr:cNvPr id="12" name="Grafik 11"/>
        <xdr:cNvPicPr>
          <a:picLocks noChangeAspect="1"/>
        </xdr:cNvPicPr>
      </xdr:nvPicPr>
      <xdr:blipFill>
        <a:blip xmlns:r="http://schemas.openxmlformats.org/officeDocument/2006/relationships" r:embed="rId11"/>
        <a:stretch>
          <a:fillRect/>
        </a:stretch>
      </xdr:blipFill>
      <xdr:spPr>
        <a:xfrm>
          <a:off x="16944975" y="523875"/>
          <a:ext cx="1000125" cy="5871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89</xdr:row>
      <xdr:rowOff>190499</xdr:rowOff>
    </xdr:from>
    <xdr:to>
      <xdr:col>15</xdr:col>
      <xdr:colOff>0</xdr:colOff>
      <xdr:row>111</xdr:row>
      <xdr:rowOff>2699</xdr:rowOff>
    </xdr:to>
    <xdr:graphicFrame macro="">
      <xdr:nvGraphicFramePr>
        <xdr:cNvPr id="9" name="Diagramm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xdr:colOff>
      <xdr:row>113</xdr:row>
      <xdr:rowOff>0</xdr:rowOff>
    </xdr:from>
    <xdr:to>
      <xdr:col>15</xdr:col>
      <xdr:colOff>1</xdr:colOff>
      <xdr:row>134</xdr:row>
      <xdr:rowOff>2700</xdr:rowOff>
    </xdr:to>
    <xdr:graphicFrame macro="">
      <xdr:nvGraphicFramePr>
        <xdr:cNvPr id="10" name="Diagramm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5</xdr:row>
      <xdr:rowOff>0</xdr:rowOff>
    </xdr:from>
    <xdr:to>
      <xdr:col>15</xdr:col>
      <xdr:colOff>0</xdr:colOff>
      <xdr:row>26</xdr:row>
      <xdr:rowOff>2700</xdr:rowOff>
    </xdr:to>
    <xdr:graphicFrame macro="">
      <xdr:nvGraphicFramePr>
        <xdr:cNvPr id="11" name="Diagramm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6</xdr:col>
      <xdr:colOff>0</xdr:colOff>
      <xdr:row>28</xdr:row>
      <xdr:rowOff>0</xdr:rowOff>
    </xdr:from>
    <xdr:to>
      <xdr:col>15</xdr:col>
      <xdr:colOff>0</xdr:colOff>
      <xdr:row>65</xdr:row>
      <xdr:rowOff>9525</xdr:rowOff>
    </xdr:to>
    <xdr:pic>
      <xdr:nvPicPr>
        <xdr:cNvPr id="12" name="Grafik 11"/>
        <xdr:cNvPicPr>
          <a:picLocks/>
        </xdr:cNvPicPr>
      </xdr:nvPicPr>
      <xdr:blipFill>
        <a:blip xmlns:r="http://schemas.openxmlformats.org/officeDocument/2006/relationships" r:embed="rId4"/>
        <a:stretch>
          <a:fillRect/>
        </a:stretch>
      </xdr:blipFill>
      <xdr:spPr>
        <a:xfrm>
          <a:off x="3476625" y="5810250"/>
          <a:ext cx="6858000" cy="7124700"/>
        </a:xfrm>
        <a:prstGeom prst="rect">
          <a:avLst/>
        </a:prstGeom>
        <a:ln>
          <a:solidFill>
            <a:schemeClr val="bg1">
              <a:lumMod val="50000"/>
            </a:schemeClr>
          </a:solidFill>
        </a:ln>
      </xdr:spPr>
    </xdr:pic>
    <xdr:clientData/>
  </xdr:twoCellAnchor>
  <xdr:twoCellAnchor>
    <xdr:from>
      <xdr:col>6</xdr:col>
      <xdr:colOff>0</xdr:colOff>
      <xdr:row>67</xdr:row>
      <xdr:rowOff>0</xdr:rowOff>
    </xdr:from>
    <xdr:to>
      <xdr:col>15</xdr:col>
      <xdr:colOff>0</xdr:colOff>
      <xdr:row>88</xdr:row>
      <xdr:rowOff>2700</xdr:rowOff>
    </xdr:to>
    <xdr:graphicFrame macro="">
      <xdr:nvGraphicFramePr>
        <xdr:cNvPr id="13" name="Diagramm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447675</xdr:colOff>
      <xdr:row>2</xdr:row>
      <xdr:rowOff>76200</xdr:rowOff>
    </xdr:from>
    <xdr:to>
      <xdr:col>14</xdr:col>
      <xdr:colOff>685800</xdr:colOff>
      <xdr:row>3</xdr:row>
      <xdr:rowOff>282338</xdr:rowOff>
    </xdr:to>
    <xdr:pic>
      <xdr:nvPicPr>
        <xdr:cNvPr id="14" name="Grafik 13"/>
        <xdr:cNvPicPr>
          <a:picLocks noChangeAspect="1"/>
        </xdr:cNvPicPr>
      </xdr:nvPicPr>
      <xdr:blipFill>
        <a:blip xmlns:r="http://schemas.openxmlformats.org/officeDocument/2006/relationships" r:embed="rId6"/>
        <a:stretch>
          <a:fillRect/>
        </a:stretch>
      </xdr:blipFill>
      <xdr:spPr>
        <a:xfrm>
          <a:off x="9258300" y="466725"/>
          <a:ext cx="1000125" cy="5871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hEGA-&#220;bersicht%20S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ilnehmer EWZ"/>
      <sheetName val="Ausgaben Ges"/>
      <sheetName val="Kosten SB"/>
      <sheetName val="Verbräuche"/>
      <sheetName val="Leuchtmitttel"/>
      <sheetName val="Alter + Eigentum"/>
      <sheetName val="Invest 10-13"/>
      <sheetName val="APkWh"/>
      <sheetName val="Invest pro LP"/>
    </sheetNames>
    <sheetDataSet>
      <sheetData sheetId="0">
        <row r="231">
          <cell r="B231" t="str">
            <v>&lt; 1.000 EW</v>
          </cell>
          <cell r="C231">
            <v>121</v>
          </cell>
        </row>
        <row r="232">
          <cell r="B232" t="str">
            <v>1.000 - &lt; 5.000 EW</v>
          </cell>
          <cell r="C232">
            <v>58</v>
          </cell>
        </row>
        <row r="233">
          <cell r="B233" t="str">
            <v>5.000 - &lt; 10.000 EW</v>
          </cell>
          <cell r="C233">
            <v>26</v>
          </cell>
        </row>
        <row r="234">
          <cell r="B234" t="str">
            <v>10.000 - &lt; 20.000 EW</v>
          </cell>
          <cell r="C234">
            <v>8</v>
          </cell>
        </row>
        <row r="235">
          <cell r="B235" t="str">
            <v>20.000 - &lt; 50.000 EW</v>
          </cell>
          <cell r="C235">
            <v>11</v>
          </cell>
        </row>
        <row r="236">
          <cell r="B236" t="str">
            <v>&gt; 50.000 EW</v>
          </cell>
          <cell r="C236">
            <v>4</v>
          </cell>
        </row>
        <row r="237">
          <cell r="B237" t="str">
            <v>Gesamt</v>
          </cell>
          <cell r="C237">
            <v>228</v>
          </cell>
        </row>
      </sheetData>
      <sheetData sheetId="1"/>
      <sheetData sheetId="2"/>
      <sheetData sheetId="3">
        <row r="79">
          <cell r="J79" t="str">
            <v>&lt; 1.000 EW</v>
          </cell>
          <cell r="K79" t="str">
            <v>1.000 - &lt; 5.000 EW</v>
          </cell>
          <cell r="L79" t="str">
            <v>5.000 - &lt; 10.000 EW</v>
          </cell>
          <cell r="M79" t="str">
            <v>10.000 - &lt; 20.000 EW</v>
          </cell>
          <cell r="N79" t="str">
            <v>20.000 - &lt; 50.000 EW</v>
          </cell>
          <cell r="O79" t="str">
            <v>&gt; 50.000 EW</v>
          </cell>
        </row>
      </sheetData>
      <sheetData sheetId="4">
        <row r="1">
          <cell r="D1" t="str">
            <v>Hg-Dampf</v>
          </cell>
          <cell r="E1" t="str">
            <v>Na-Dampf</v>
          </cell>
          <cell r="F1" t="str">
            <v>Halogenmetalldampf</v>
          </cell>
          <cell r="G1" t="str">
            <v>Kompaktleuchtstoff</v>
          </cell>
          <cell r="H1" t="str">
            <v>Leuchtstoff</v>
          </cell>
          <cell r="I1" t="str">
            <v>LED</v>
          </cell>
          <cell r="J1" t="str">
            <v>andere</v>
          </cell>
        </row>
        <row r="123">
          <cell r="D123">
            <v>72</v>
          </cell>
          <cell r="E123">
            <v>73</v>
          </cell>
          <cell r="F123">
            <v>4</v>
          </cell>
          <cell r="G123">
            <v>10</v>
          </cell>
          <cell r="H123">
            <v>6</v>
          </cell>
          <cell r="I123">
            <v>24</v>
          </cell>
          <cell r="J123">
            <v>4</v>
          </cell>
          <cell r="K123">
            <v>13</v>
          </cell>
        </row>
        <row r="183">
          <cell r="D183">
            <v>45</v>
          </cell>
          <cell r="E183">
            <v>51</v>
          </cell>
          <cell r="F183">
            <v>11</v>
          </cell>
          <cell r="G183">
            <v>7</v>
          </cell>
          <cell r="H183">
            <v>5</v>
          </cell>
          <cell r="I183">
            <v>19</v>
          </cell>
          <cell r="J183">
            <v>4</v>
          </cell>
          <cell r="K183">
            <v>4</v>
          </cell>
        </row>
        <row r="211">
          <cell r="D211">
            <v>22</v>
          </cell>
          <cell r="E211">
            <v>25</v>
          </cell>
          <cell r="F211">
            <v>10</v>
          </cell>
          <cell r="G211">
            <v>7</v>
          </cell>
          <cell r="H211">
            <v>2</v>
          </cell>
          <cell r="I211">
            <v>17</v>
          </cell>
          <cell r="J211">
            <v>6</v>
          </cell>
          <cell r="K211">
            <v>1</v>
          </cell>
        </row>
        <row r="221">
          <cell r="D221">
            <v>4</v>
          </cell>
          <cell r="E221">
            <v>8</v>
          </cell>
          <cell r="F221">
            <v>3</v>
          </cell>
          <cell r="G221">
            <v>3</v>
          </cell>
          <cell r="H221">
            <v>3</v>
          </cell>
          <cell r="I221">
            <v>8</v>
          </cell>
          <cell r="J221">
            <v>0</v>
          </cell>
          <cell r="K221">
            <v>0</v>
          </cell>
        </row>
        <row r="234">
          <cell r="D234">
            <v>10</v>
          </cell>
          <cell r="E234">
            <v>11</v>
          </cell>
          <cell r="F234">
            <v>9</v>
          </cell>
          <cell r="G234">
            <v>3</v>
          </cell>
          <cell r="H234">
            <v>3</v>
          </cell>
          <cell r="I234">
            <v>7</v>
          </cell>
          <cell r="J234">
            <v>3</v>
          </cell>
          <cell r="K234">
            <v>0</v>
          </cell>
        </row>
        <row r="240">
          <cell r="D240">
            <v>3</v>
          </cell>
          <cell r="E240">
            <v>4</v>
          </cell>
          <cell r="F240">
            <v>4</v>
          </cell>
          <cell r="G240">
            <v>4</v>
          </cell>
          <cell r="H240">
            <v>3</v>
          </cell>
          <cell r="I240">
            <v>4</v>
          </cell>
          <cell r="J240">
            <v>1</v>
          </cell>
          <cell r="K240">
            <v>0</v>
          </cell>
        </row>
      </sheetData>
      <sheetData sheetId="5">
        <row r="3">
          <cell r="O3" t="str">
            <v>k.A.</v>
          </cell>
          <cell r="P3">
            <v>19</v>
          </cell>
        </row>
        <row r="4">
          <cell r="O4" t="str">
            <v>0 - &lt; 10 a</v>
          </cell>
          <cell r="P4">
            <v>19</v>
          </cell>
        </row>
        <row r="5">
          <cell r="O5" t="str">
            <v>10 - &lt; 15 a</v>
          </cell>
          <cell r="P5">
            <v>24</v>
          </cell>
        </row>
        <row r="6">
          <cell r="O6" t="str">
            <v>15 - &lt; 20 a</v>
          </cell>
          <cell r="P6">
            <v>81</v>
          </cell>
        </row>
        <row r="7">
          <cell r="O7" t="str">
            <v>&gt; 20 a</v>
          </cell>
          <cell r="P7">
            <v>85</v>
          </cell>
        </row>
      </sheetData>
      <sheetData sheetId="6"/>
      <sheetData sheetId="7"/>
      <sheetData sheetId="8">
        <row r="163">
          <cell r="D163" t="str">
            <v>&lt; 1.000 EW</v>
          </cell>
          <cell r="E163" t="str">
            <v>1.000 - &lt; 5.000 EW</v>
          </cell>
          <cell r="F163" t="str">
            <v>5.000 - &lt; 10.000 EW</v>
          </cell>
          <cell r="G163" t="str">
            <v>10.000 - &lt; 20.000 EW</v>
          </cell>
          <cell r="H163" t="str">
            <v>20.000 - &lt; 50.000 EW</v>
          </cell>
          <cell r="I163" t="str">
            <v>&gt; 50.000 EW</v>
          </cell>
        </row>
        <row r="165">
          <cell r="D165">
            <v>469.72972972972974</v>
          </cell>
          <cell r="E165">
            <v>442.14285714285717</v>
          </cell>
          <cell r="F165">
            <v>403.91304347826087</v>
          </cell>
          <cell r="G165">
            <v>473.57142857142856</v>
          </cell>
          <cell r="H165">
            <v>463</v>
          </cell>
          <cell r="I165">
            <v>441.66666666666674</v>
          </cell>
        </row>
        <row r="169">
          <cell r="D169">
            <v>270.21307819943678</v>
          </cell>
          <cell r="E169">
            <v>85.427724922063305</v>
          </cell>
          <cell r="F169">
            <v>67.190348007774304</v>
          </cell>
          <cell r="G169">
            <v>72.410813895436988</v>
          </cell>
          <cell r="H169">
            <v>67.512916844117072</v>
          </cell>
          <cell r="I169">
            <v>47.159230632010853</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1C1"/>
  </sheetPr>
  <dimension ref="B1:M49"/>
  <sheetViews>
    <sheetView tabSelected="1" workbookViewId="0"/>
  </sheetViews>
  <sheetFormatPr baseColWidth="10" defaultRowHeight="15" x14ac:dyDescent="0.25"/>
  <cols>
    <col min="1" max="1" width="11.28515625" customWidth="1"/>
    <col min="2" max="2" width="2.85546875" customWidth="1"/>
    <col min="12" max="12" width="11.42578125" customWidth="1"/>
    <col min="13" max="13" width="2.85546875" customWidth="1"/>
  </cols>
  <sheetData>
    <row r="1" spans="2:13" ht="15.75" thickBot="1" x14ac:dyDescent="0.3"/>
    <row r="2" spans="2:13" x14ac:dyDescent="0.25">
      <c r="B2" s="269"/>
      <c r="C2" s="270"/>
      <c r="D2" s="270"/>
      <c r="E2" s="270"/>
      <c r="F2" s="270"/>
      <c r="G2" s="270"/>
      <c r="H2" s="270"/>
      <c r="I2" s="270"/>
      <c r="J2" s="270"/>
      <c r="K2" s="270"/>
      <c r="L2" s="270"/>
      <c r="M2" s="271"/>
    </row>
    <row r="3" spans="2:13" x14ac:dyDescent="0.25">
      <c r="B3" s="272"/>
      <c r="C3" s="273"/>
      <c r="D3" s="273"/>
      <c r="E3" s="307" t="s">
        <v>2049</v>
      </c>
      <c r="F3" s="307"/>
      <c r="G3" s="307"/>
      <c r="H3" s="307"/>
      <c r="I3" s="307"/>
      <c r="J3" s="307"/>
      <c r="K3" s="307"/>
      <c r="L3" s="307"/>
      <c r="M3" s="274"/>
    </row>
    <row r="4" spans="2:13" x14ac:dyDescent="0.25">
      <c r="B4" s="272"/>
      <c r="C4" s="273"/>
      <c r="D4" s="273"/>
      <c r="E4" s="307"/>
      <c r="F4" s="307"/>
      <c r="G4" s="307"/>
      <c r="H4" s="307"/>
      <c r="I4" s="307"/>
      <c r="J4" s="307"/>
      <c r="K4" s="307"/>
      <c r="L4" s="307"/>
      <c r="M4" s="274"/>
    </row>
    <row r="5" spans="2:13" x14ac:dyDescent="0.25">
      <c r="B5" s="275"/>
      <c r="C5" s="273"/>
      <c r="D5" s="273"/>
      <c r="E5" s="307"/>
      <c r="F5" s="307"/>
      <c r="G5" s="307"/>
      <c r="H5" s="307"/>
      <c r="I5" s="307"/>
      <c r="J5" s="307"/>
      <c r="K5" s="307"/>
      <c r="L5" s="307"/>
      <c r="M5" s="274"/>
    </row>
    <row r="6" spans="2:13" x14ac:dyDescent="0.25">
      <c r="B6" s="272"/>
      <c r="C6" s="273"/>
      <c r="D6" s="273"/>
      <c r="E6" s="307"/>
      <c r="F6" s="307"/>
      <c r="G6" s="307"/>
      <c r="H6" s="307"/>
      <c r="I6" s="307"/>
      <c r="J6" s="307"/>
      <c r="K6" s="307"/>
      <c r="L6" s="307"/>
      <c r="M6" s="274"/>
    </row>
    <row r="7" spans="2:13" x14ac:dyDescent="0.25">
      <c r="B7" s="272"/>
      <c r="C7" s="273"/>
      <c r="D7" s="273"/>
      <c r="E7" s="307"/>
      <c r="F7" s="307"/>
      <c r="G7" s="307"/>
      <c r="H7" s="307"/>
      <c r="I7" s="307"/>
      <c r="J7" s="307"/>
      <c r="K7" s="307"/>
      <c r="L7" s="307"/>
      <c r="M7" s="274"/>
    </row>
    <row r="8" spans="2:13" x14ac:dyDescent="0.25">
      <c r="B8" s="272"/>
      <c r="C8" s="276"/>
      <c r="D8" s="276"/>
      <c r="E8" s="276"/>
      <c r="F8" s="276"/>
      <c r="G8" s="276"/>
      <c r="H8" s="276"/>
      <c r="I8" s="276"/>
      <c r="J8" s="276"/>
      <c r="K8" s="276"/>
      <c r="L8" s="276"/>
      <c r="M8" s="274"/>
    </row>
    <row r="9" spans="2:13" x14ac:dyDescent="0.25">
      <c r="B9" s="272"/>
      <c r="C9" s="308" t="s">
        <v>2094</v>
      </c>
      <c r="D9" s="308"/>
      <c r="E9" s="308"/>
      <c r="F9" s="308"/>
      <c r="G9" s="308"/>
      <c r="H9" s="308"/>
      <c r="I9" s="308"/>
      <c r="J9" s="308"/>
      <c r="K9" s="308"/>
      <c r="L9" s="308"/>
      <c r="M9" s="274"/>
    </row>
    <row r="10" spans="2:13" x14ac:dyDescent="0.25">
      <c r="B10" s="272"/>
      <c r="C10" s="306" t="s">
        <v>2050</v>
      </c>
      <c r="D10" s="306"/>
      <c r="E10" s="306"/>
      <c r="F10" s="306"/>
      <c r="G10" s="306"/>
      <c r="H10" s="306"/>
      <c r="I10" s="306"/>
      <c r="J10" s="306"/>
      <c r="K10" s="306"/>
      <c r="L10" s="306"/>
      <c r="M10" s="274"/>
    </row>
    <row r="11" spans="2:13" x14ac:dyDescent="0.25">
      <c r="B11" s="272"/>
      <c r="C11" s="306" t="s">
        <v>2051</v>
      </c>
      <c r="D11" s="306"/>
      <c r="E11" s="306"/>
      <c r="F11" s="306"/>
      <c r="G11" s="306"/>
      <c r="H11" s="306"/>
      <c r="I11" s="306"/>
      <c r="J11" s="306"/>
      <c r="K11" s="306"/>
      <c r="L11" s="306"/>
      <c r="M11" s="274"/>
    </row>
    <row r="12" spans="2:13" x14ac:dyDescent="0.25">
      <c r="B12" s="272"/>
      <c r="C12" s="306" t="s">
        <v>2052</v>
      </c>
      <c r="D12" s="306"/>
      <c r="E12" s="306"/>
      <c r="F12" s="306"/>
      <c r="G12" s="306"/>
      <c r="H12" s="306"/>
      <c r="I12" s="306"/>
      <c r="J12" s="306"/>
      <c r="K12" s="306"/>
      <c r="L12" s="306"/>
      <c r="M12" s="274"/>
    </row>
    <row r="13" spans="2:13" x14ac:dyDescent="0.25">
      <c r="B13" s="272"/>
      <c r="C13" s="306" t="s">
        <v>2085</v>
      </c>
      <c r="D13" s="306"/>
      <c r="E13" s="306"/>
      <c r="F13" s="306"/>
      <c r="G13" s="306"/>
      <c r="H13" s="306"/>
      <c r="I13" s="306"/>
      <c r="J13" s="306"/>
      <c r="K13" s="306"/>
      <c r="L13" s="306"/>
      <c r="M13" s="274"/>
    </row>
    <row r="14" spans="2:13" x14ac:dyDescent="0.25">
      <c r="B14" s="272"/>
      <c r="C14" s="306" t="s">
        <v>2067</v>
      </c>
      <c r="D14" s="306"/>
      <c r="E14" s="306"/>
      <c r="F14" s="306"/>
      <c r="G14" s="306"/>
      <c r="H14" s="306"/>
      <c r="I14" s="306"/>
      <c r="J14" s="306"/>
      <c r="K14" s="306"/>
      <c r="L14" s="306"/>
      <c r="M14" s="274"/>
    </row>
    <row r="15" spans="2:13" x14ac:dyDescent="0.25">
      <c r="B15" s="272"/>
      <c r="C15" s="279"/>
      <c r="D15" s="279"/>
      <c r="E15" s="279"/>
      <c r="F15" s="279"/>
      <c r="G15" s="279"/>
      <c r="H15" s="279"/>
      <c r="I15" s="279"/>
      <c r="J15" s="279"/>
      <c r="K15" s="279"/>
      <c r="L15" s="279"/>
      <c r="M15" s="274"/>
    </row>
    <row r="16" spans="2:13" ht="15.75" x14ac:dyDescent="0.25">
      <c r="B16" s="272"/>
      <c r="C16" s="309" t="s">
        <v>2053</v>
      </c>
      <c r="D16" s="306"/>
      <c r="E16" s="306"/>
      <c r="F16" s="306"/>
      <c r="G16" s="306"/>
      <c r="H16" s="306"/>
      <c r="I16" s="306"/>
      <c r="J16" s="306"/>
      <c r="K16" s="306"/>
      <c r="L16" s="306"/>
      <c r="M16" s="274"/>
    </row>
    <row r="17" spans="2:13" x14ac:dyDescent="0.25">
      <c r="B17" s="272"/>
      <c r="C17" s="306" t="s">
        <v>2086</v>
      </c>
      <c r="D17" s="306"/>
      <c r="E17" s="306"/>
      <c r="F17" s="306"/>
      <c r="G17" s="306"/>
      <c r="H17" s="306"/>
      <c r="I17" s="306"/>
      <c r="J17" s="306"/>
      <c r="K17" s="306"/>
      <c r="L17" s="306"/>
      <c r="M17" s="274"/>
    </row>
    <row r="18" spans="2:13" x14ac:dyDescent="0.25">
      <c r="B18" s="272"/>
      <c r="C18" s="306" t="s">
        <v>2054</v>
      </c>
      <c r="D18" s="306"/>
      <c r="E18" s="306"/>
      <c r="F18" s="306"/>
      <c r="G18" s="306"/>
      <c r="H18" s="306"/>
      <c r="I18" s="306"/>
      <c r="J18" s="306"/>
      <c r="K18" s="306"/>
      <c r="L18" s="306"/>
      <c r="M18" s="274"/>
    </row>
    <row r="19" spans="2:13" x14ac:dyDescent="0.25">
      <c r="B19" s="272"/>
      <c r="C19" s="306" t="s">
        <v>2087</v>
      </c>
      <c r="D19" s="306"/>
      <c r="E19" s="306"/>
      <c r="F19" s="306"/>
      <c r="G19" s="306"/>
      <c r="H19" s="306"/>
      <c r="I19" s="306"/>
      <c r="J19" s="306"/>
      <c r="K19" s="306"/>
      <c r="L19" s="306"/>
      <c r="M19" s="274"/>
    </row>
    <row r="20" spans="2:13" x14ac:dyDescent="0.25">
      <c r="B20" s="272"/>
      <c r="C20" s="306" t="s">
        <v>2088</v>
      </c>
      <c r="D20" s="306"/>
      <c r="E20" s="306"/>
      <c r="F20" s="306"/>
      <c r="G20" s="306"/>
      <c r="H20" s="306"/>
      <c r="I20" s="306"/>
      <c r="J20" s="306"/>
      <c r="K20" s="306"/>
      <c r="L20" s="306"/>
      <c r="M20" s="274"/>
    </row>
    <row r="21" spans="2:13" x14ac:dyDescent="0.25">
      <c r="B21" s="272"/>
      <c r="C21" s="306" t="s">
        <v>2056</v>
      </c>
      <c r="D21" s="306"/>
      <c r="E21" s="306"/>
      <c r="F21" s="306"/>
      <c r="G21" s="306"/>
      <c r="H21" s="306"/>
      <c r="I21" s="306"/>
      <c r="J21" s="306"/>
      <c r="K21" s="306"/>
      <c r="L21" s="306"/>
      <c r="M21" s="274"/>
    </row>
    <row r="22" spans="2:13" x14ac:dyDescent="0.25">
      <c r="B22" s="272"/>
      <c r="C22" s="306"/>
      <c r="D22" s="306"/>
      <c r="E22" s="306"/>
      <c r="F22" s="306"/>
      <c r="G22" s="306"/>
      <c r="H22" s="306"/>
      <c r="I22" s="306"/>
      <c r="J22" s="306"/>
      <c r="K22" s="306"/>
      <c r="L22" s="306"/>
      <c r="M22" s="274"/>
    </row>
    <row r="23" spans="2:13" ht="15.75" x14ac:dyDescent="0.25">
      <c r="B23" s="272"/>
      <c r="C23" s="310" t="s">
        <v>2055</v>
      </c>
      <c r="D23" s="306"/>
      <c r="E23" s="306"/>
      <c r="F23" s="306"/>
      <c r="G23" s="306"/>
      <c r="H23" s="306"/>
      <c r="I23" s="306"/>
      <c r="J23" s="306"/>
      <c r="K23" s="306"/>
      <c r="L23" s="306"/>
      <c r="M23" s="274"/>
    </row>
    <row r="24" spans="2:13" x14ac:dyDescent="0.25">
      <c r="B24" s="272"/>
      <c r="C24" s="306" t="s">
        <v>2057</v>
      </c>
      <c r="D24" s="306"/>
      <c r="E24" s="306"/>
      <c r="F24" s="306"/>
      <c r="G24" s="306"/>
      <c r="H24" s="306"/>
      <c r="I24" s="306"/>
      <c r="J24" s="306"/>
      <c r="K24" s="306"/>
      <c r="L24" s="306"/>
      <c r="M24" s="274"/>
    </row>
    <row r="25" spans="2:13" x14ac:dyDescent="0.25">
      <c r="B25" s="272"/>
      <c r="C25" s="306" t="s">
        <v>2058</v>
      </c>
      <c r="D25" s="306"/>
      <c r="E25" s="306"/>
      <c r="F25" s="306"/>
      <c r="G25" s="306"/>
      <c r="H25" s="306"/>
      <c r="I25" s="306"/>
      <c r="J25" s="306"/>
      <c r="K25" s="306"/>
      <c r="L25" s="306"/>
      <c r="M25" s="274"/>
    </row>
    <row r="26" spans="2:13" x14ac:dyDescent="0.25">
      <c r="B26" s="272"/>
      <c r="C26" s="306" t="s">
        <v>2082</v>
      </c>
      <c r="D26" s="306"/>
      <c r="E26" s="306"/>
      <c r="F26" s="306"/>
      <c r="G26" s="306"/>
      <c r="H26" s="306"/>
      <c r="I26" s="306"/>
      <c r="J26" s="306"/>
      <c r="K26" s="306"/>
      <c r="L26" s="306"/>
      <c r="M26" s="274"/>
    </row>
    <row r="27" spans="2:13" x14ac:dyDescent="0.25">
      <c r="B27" s="272"/>
      <c r="C27" s="306" t="s">
        <v>2089</v>
      </c>
      <c r="D27" s="306"/>
      <c r="E27" s="306"/>
      <c r="F27" s="306"/>
      <c r="G27" s="306"/>
      <c r="H27" s="306"/>
      <c r="I27" s="306"/>
      <c r="J27" s="306"/>
      <c r="K27" s="306"/>
      <c r="L27" s="306"/>
      <c r="M27" s="274"/>
    </row>
    <row r="28" spans="2:13" x14ac:dyDescent="0.25">
      <c r="B28" s="219"/>
      <c r="C28" s="311" t="s">
        <v>2059</v>
      </c>
      <c r="D28" s="311"/>
      <c r="E28" s="311"/>
      <c r="F28" s="311"/>
      <c r="G28" s="311"/>
      <c r="H28" s="311"/>
      <c r="I28" s="311"/>
      <c r="J28" s="311"/>
      <c r="K28" s="311"/>
      <c r="L28" s="311"/>
      <c r="M28" s="214"/>
    </row>
    <row r="29" spans="2:13" x14ac:dyDescent="0.25">
      <c r="B29" s="219"/>
      <c r="C29" s="311" t="s">
        <v>2060</v>
      </c>
      <c r="D29" s="311"/>
      <c r="E29" s="311"/>
      <c r="F29" s="311"/>
      <c r="G29" s="311"/>
      <c r="H29" s="311"/>
      <c r="I29" s="311"/>
      <c r="J29" s="311"/>
      <c r="K29" s="311"/>
      <c r="L29" s="311"/>
      <c r="M29" s="214"/>
    </row>
    <row r="30" spans="2:13" x14ac:dyDescent="0.25">
      <c r="B30" s="219"/>
      <c r="C30" s="311" t="s">
        <v>2090</v>
      </c>
      <c r="D30" s="311"/>
      <c r="E30" s="311"/>
      <c r="F30" s="311"/>
      <c r="G30" s="311"/>
      <c r="H30" s="311"/>
      <c r="I30" s="311"/>
      <c r="J30" s="311"/>
      <c r="K30" s="311"/>
      <c r="L30" s="311"/>
      <c r="M30" s="214"/>
    </row>
    <row r="31" spans="2:13" x14ac:dyDescent="0.25">
      <c r="B31" s="219"/>
      <c r="C31" s="277"/>
      <c r="D31" s="277"/>
      <c r="E31" s="277"/>
      <c r="F31" s="277"/>
      <c r="G31" s="277"/>
      <c r="H31" s="277"/>
      <c r="I31" s="277"/>
      <c r="J31" s="277"/>
      <c r="K31" s="277"/>
      <c r="L31" s="277"/>
      <c r="M31" s="214"/>
    </row>
    <row r="32" spans="2:13" ht="15.75" x14ac:dyDescent="0.25">
      <c r="B32" s="219"/>
      <c r="C32" s="312" t="s">
        <v>2061</v>
      </c>
      <c r="D32" s="306"/>
      <c r="E32" s="306"/>
      <c r="F32" s="306"/>
      <c r="G32" s="306"/>
      <c r="H32" s="306"/>
      <c r="I32" s="306"/>
      <c r="J32" s="306"/>
      <c r="K32" s="306"/>
      <c r="L32" s="306"/>
      <c r="M32" s="214"/>
    </row>
    <row r="33" spans="2:13" x14ac:dyDescent="0.25">
      <c r="B33" s="219"/>
      <c r="C33" s="306" t="s">
        <v>2091</v>
      </c>
      <c r="D33" s="306"/>
      <c r="E33" s="306"/>
      <c r="F33" s="306"/>
      <c r="G33" s="306"/>
      <c r="H33" s="306"/>
      <c r="I33" s="306"/>
      <c r="J33" s="306"/>
      <c r="K33" s="306"/>
      <c r="L33" s="306"/>
      <c r="M33" s="214"/>
    </row>
    <row r="34" spans="2:13" x14ac:dyDescent="0.25">
      <c r="B34" s="219"/>
      <c r="C34" s="306" t="s">
        <v>2083</v>
      </c>
      <c r="D34" s="306"/>
      <c r="E34" s="306"/>
      <c r="F34" s="306"/>
      <c r="G34" s="306"/>
      <c r="H34" s="306"/>
      <c r="I34" s="306"/>
      <c r="J34" s="306"/>
      <c r="K34" s="306"/>
      <c r="L34" s="306"/>
      <c r="M34" s="214"/>
    </row>
    <row r="35" spans="2:13" x14ac:dyDescent="0.25">
      <c r="B35" s="219"/>
      <c r="C35" s="306" t="s">
        <v>2092</v>
      </c>
      <c r="D35" s="306"/>
      <c r="E35" s="306"/>
      <c r="F35" s="306"/>
      <c r="G35" s="306"/>
      <c r="H35" s="306"/>
      <c r="I35" s="306"/>
      <c r="J35" s="306"/>
      <c r="K35" s="306"/>
      <c r="L35" s="306"/>
      <c r="M35" s="214"/>
    </row>
    <row r="36" spans="2:13" x14ac:dyDescent="0.25">
      <c r="B36" s="219"/>
      <c r="C36" s="306" t="s">
        <v>2084</v>
      </c>
      <c r="D36" s="306"/>
      <c r="E36" s="306"/>
      <c r="F36" s="306"/>
      <c r="G36" s="306"/>
      <c r="H36" s="306"/>
      <c r="I36" s="306"/>
      <c r="J36" s="306"/>
      <c r="K36" s="306"/>
      <c r="L36" s="306"/>
      <c r="M36" s="214"/>
    </row>
    <row r="37" spans="2:13" x14ac:dyDescent="0.25">
      <c r="B37" s="219"/>
      <c r="C37" s="279"/>
      <c r="D37" s="279"/>
      <c r="E37" s="279"/>
      <c r="F37" s="279"/>
      <c r="G37" s="279"/>
      <c r="H37" s="279"/>
      <c r="I37" s="279"/>
      <c r="J37" s="279"/>
      <c r="K37" s="279"/>
      <c r="L37" s="279"/>
      <c r="M37" s="214"/>
    </row>
    <row r="38" spans="2:13" ht="15.75" x14ac:dyDescent="0.25">
      <c r="B38" s="219"/>
      <c r="C38" s="280" t="s">
        <v>2038</v>
      </c>
      <c r="D38" s="279"/>
      <c r="E38" s="279"/>
      <c r="F38" s="279"/>
      <c r="G38" s="279"/>
      <c r="H38" s="279"/>
      <c r="I38" s="279"/>
      <c r="J38" s="279"/>
      <c r="K38" s="279"/>
      <c r="L38" s="279"/>
      <c r="M38" s="214"/>
    </row>
    <row r="39" spans="2:13" x14ac:dyDescent="0.25">
      <c r="B39" s="219"/>
      <c r="C39" s="306" t="s">
        <v>2093</v>
      </c>
      <c r="D39" s="306"/>
      <c r="E39" s="306"/>
      <c r="F39" s="306"/>
      <c r="G39" s="306"/>
      <c r="H39" s="306"/>
      <c r="I39" s="306"/>
      <c r="J39" s="306"/>
      <c r="K39" s="306"/>
      <c r="L39" s="306"/>
      <c r="M39" s="214"/>
    </row>
    <row r="40" spans="2:13" x14ac:dyDescent="0.25">
      <c r="B40" s="219"/>
      <c r="C40" s="306" t="s">
        <v>2062</v>
      </c>
      <c r="D40" s="306"/>
      <c r="E40" s="306"/>
      <c r="F40" s="306"/>
      <c r="G40" s="306"/>
      <c r="H40" s="306"/>
      <c r="I40" s="306"/>
      <c r="J40" s="306"/>
      <c r="K40" s="306"/>
      <c r="L40" s="306"/>
      <c r="M40" s="214"/>
    </row>
    <row r="41" spans="2:13" x14ac:dyDescent="0.25">
      <c r="B41" s="219"/>
      <c r="C41" s="306" t="s">
        <v>2063</v>
      </c>
      <c r="D41" s="306"/>
      <c r="E41" s="306"/>
      <c r="F41" s="306"/>
      <c r="G41" s="306"/>
      <c r="H41" s="306"/>
      <c r="I41" s="306"/>
      <c r="J41" s="306"/>
      <c r="K41" s="306"/>
      <c r="L41" s="306"/>
      <c r="M41" s="214"/>
    </row>
    <row r="42" spans="2:13" x14ac:dyDescent="0.25">
      <c r="B42" s="219"/>
      <c r="C42" s="306" t="s">
        <v>2064</v>
      </c>
      <c r="D42" s="306"/>
      <c r="E42" s="306"/>
      <c r="F42" s="306"/>
      <c r="G42" s="306"/>
      <c r="H42" s="306"/>
      <c r="I42" s="306"/>
      <c r="J42" s="306"/>
      <c r="K42" s="306"/>
      <c r="L42" s="306"/>
      <c r="M42" s="214"/>
    </row>
    <row r="43" spans="2:13" x14ac:dyDescent="0.25">
      <c r="B43" s="219"/>
      <c r="C43" s="306" t="s">
        <v>2065</v>
      </c>
      <c r="D43" s="306"/>
      <c r="E43" s="306"/>
      <c r="F43" s="306"/>
      <c r="G43" s="306"/>
      <c r="H43" s="306"/>
      <c r="I43" s="306"/>
      <c r="J43" s="306"/>
      <c r="K43" s="306"/>
      <c r="L43" s="306"/>
      <c r="M43" s="214"/>
    </row>
    <row r="44" spans="2:13" x14ac:dyDescent="0.25">
      <c r="B44" s="219"/>
      <c r="C44" s="306" t="s">
        <v>2066</v>
      </c>
      <c r="D44" s="306"/>
      <c r="E44" s="306"/>
      <c r="F44" s="306"/>
      <c r="G44" s="306"/>
      <c r="H44" s="306"/>
      <c r="I44" s="306"/>
      <c r="J44" s="306"/>
      <c r="K44" s="306"/>
      <c r="L44" s="306"/>
      <c r="M44" s="214"/>
    </row>
    <row r="45" spans="2:13" x14ac:dyDescent="0.25">
      <c r="B45" s="219"/>
      <c r="C45" s="281"/>
      <c r="D45" s="281"/>
      <c r="E45" s="281"/>
      <c r="F45" s="281"/>
      <c r="G45" s="281"/>
      <c r="H45" s="281"/>
      <c r="I45" s="281"/>
      <c r="J45" s="281"/>
      <c r="K45" s="281"/>
      <c r="L45" s="281"/>
      <c r="M45" s="214"/>
    </row>
    <row r="46" spans="2:13" ht="15.75" x14ac:dyDescent="0.25">
      <c r="B46" s="219"/>
      <c r="C46" s="305" t="s">
        <v>2079</v>
      </c>
      <c r="D46" s="281"/>
      <c r="E46" s="281"/>
      <c r="F46" s="281"/>
      <c r="G46" s="281"/>
      <c r="H46" s="281"/>
      <c r="I46" s="281"/>
      <c r="J46" s="281"/>
      <c r="K46" s="281"/>
      <c r="L46" s="281"/>
      <c r="M46" s="214"/>
    </row>
    <row r="47" spans="2:13" x14ac:dyDescent="0.25">
      <c r="B47" s="219"/>
      <c r="C47" s="281" t="s">
        <v>2080</v>
      </c>
      <c r="D47" s="281"/>
      <c r="E47" s="281"/>
      <c r="F47" s="281"/>
      <c r="G47" s="281"/>
      <c r="H47" s="281"/>
      <c r="I47" s="281"/>
      <c r="J47" s="281"/>
      <c r="K47" s="281"/>
      <c r="L47" s="281"/>
      <c r="M47" s="214"/>
    </row>
    <row r="48" spans="2:13" x14ac:dyDescent="0.25">
      <c r="B48" s="219"/>
      <c r="C48" s="281" t="s">
        <v>2081</v>
      </c>
      <c r="D48" s="281"/>
      <c r="E48" s="281"/>
      <c r="F48" s="281"/>
      <c r="G48" s="281"/>
      <c r="H48" s="281"/>
      <c r="I48" s="281"/>
      <c r="J48" s="281"/>
      <c r="K48" s="281"/>
      <c r="L48" s="281"/>
      <c r="M48" s="214"/>
    </row>
    <row r="49" spans="2:13" ht="15.75" thickBot="1" x14ac:dyDescent="0.3">
      <c r="B49" s="216"/>
      <c r="C49" s="278"/>
      <c r="D49" s="278"/>
      <c r="E49" s="278"/>
      <c r="F49" s="278"/>
      <c r="G49" s="278"/>
      <c r="H49" s="278"/>
      <c r="I49" s="278"/>
      <c r="J49" s="278"/>
      <c r="K49" s="278"/>
      <c r="L49" s="278"/>
      <c r="M49" s="215"/>
    </row>
  </sheetData>
  <sheetProtection password="F9B7" sheet="1" objects="1" scenarios="1"/>
  <mergeCells count="33">
    <mergeCell ref="C44:L44"/>
    <mergeCell ref="C43:L43"/>
    <mergeCell ref="C42:L42"/>
    <mergeCell ref="C41:L41"/>
    <mergeCell ref="C40:L40"/>
    <mergeCell ref="C39:L39"/>
    <mergeCell ref="C36:L36"/>
    <mergeCell ref="C27:L27"/>
    <mergeCell ref="C29:L29"/>
    <mergeCell ref="C30:L30"/>
    <mergeCell ref="C32:L32"/>
    <mergeCell ref="C33:L33"/>
    <mergeCell ref="C34:L34"/>
    <mergeCell ref="C35:L35"/>
    <mergeCell ref="C28:L28"/>
    <mergeCell ref="C22:L22"/>
    <mergeCell ref="C23:L23"/>
    <mergeCell ref="C24:L24"/>
    <mergeCell ref="C25:L25"/>
    <mergeCell ref="C26:L26"/>
    <mergeCell ref="C21:L21"/>
    <mergeCell ref="E3:L7"/>
    <mergeCell ref="C9:L9"/>
    <mergeCell ref="C10:L10"/>
    <mergeCell ref="C11:L11"/>
    <mergeCell ref="C12:L12"/>
    <mergeCell ref="C14:L14"/>
    <mergeCell ref="C13:L13"/>
    <mergeCell ref="C16:L16"/>
    <mergeCell ref="C17:L17"/>
    <mergeCell ref="C18:L18"/>
    <mergeCell ref="C19:L19"/>
    <mergeCell ref="C20:L20"/>
  </mergeCells>
  <pageMargins left="0.7" right="0.7" top="0.78740157499999996" bottom="0.78740157499999996"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O12"/>
  <sheetViews>
    <sheetView workbookViewId="0">
      <selection activeCell="A17" sqref="A17"/>
    </sheetView>
  </sheetViews>
  <sheetFormatPr baseColWidth="10" defaultRowHeight="15" x14ac:dyDescent="0.25"/>
  <sheetData>
    <row r="1" spans="2:15" ht="15.75" thickBot="1" x14ac:dyDescent="0.3"/>
    <row r="2" spans="2:15" x14ac:dyDescent="0.25">
      <c r="B2" s="210"/>
      <c r="C2" s="211"/>
      <c r="D2" s="211"/>
      <c r="E2" s="211"/>
      <c r="F2" s="211"/>
      <c r="G2" s="211"/>
      <c r="H2" s="211"/>
      <c r="I2" s="211"/>
      <c r="J2" s="211"/>
      <c r="K2" s="211"/>
      <c r="L2" s="211"/>
      <c r="M2" s="211"/>
      <c r="N2" s="211"/>
      <c r="O2" s="213"/>
    </row>
    <row r="3" spans="2:15" x14ac:dyDescent="0.25">
      <c r="B3" s="219"/>
      <c r="C3" s="313" t="s">
        <v>2095</v>
      </c>
      <c r="D3" s="313"/>
      <c r="E3" s="313"/>
      <c r="F3" s="313"/>
      <c r="G3" s="313"/>
      <c r="H3" s="313"/>
      <c r="I3" s="313"/>
      <c r="J3" s="313"/>
      <c r="K3" s="313"/>
      <c r="L3" s="313"/>
      <c r="M3" s="313"/>
      <c r="N3" s="313"/>
      <c r="O3" s="214"/>
    </row>
    <row r="4" spans="2:15" x14ac:dyDescent="0.25">
      <c r="B4" s="219"/>
      <c r="C4" s="313"/>
      <c r="D4" s="313"/>
      <c r="E4" s="313"/>
      <c r="F4" s="313"/>
      <c r="G4" s="313"/>
      <c r="H4" s="313"/>
      <c r="I4" s="313"/>
      <c r="J4" s="313"/>
      <c r="K4" s="313"/>
      <c r="L4" s="313"/>
      <c r="M4" s="313"/>
      <c r="N4" s="313"/>
      <c r="O4" s="214"/>
    </row>
    <row r="5" spans="2:15" x14ac:dyDescent="0.25">
      <c r="B5" s="219"/>
      <c r="C5" s="313"/>
      <c r="D5" s="313"/>
      <c r="E5" s="313"/>
      <c r="F5" s="313"/>
      <c r="G5" s="313"/>
      <c r="H5" s="313"/>
      <c r="I5" s="313"/>
      <c r="J5" s="313"/>
      <c r="K5" s="313"/>
      <c r="L5" s="313"/>
      <c r="M5" s="313"/>
      <c r="N5" s="313"/>
      <c r="O5" s="214"/>
    </row>
    <row r="6" spans="2:15" x14ac:dyDescent="0.25">
      <c r="B6" s="219"/>
      <c r="C6" s="313"/>
      <c r="D6" s="313"/>
      <c r="E6" s="313"/>
      <c r="F6" s="313"/>
      <c r="G6" s="313"/>
      <c r="H6" s="313"/>
      <c r="I6" s="313"/>
      <c r="J6" s="313"/>
      <c r="K6" s="313"/>
      <c r="L6" s="313"/>
      <c r="M6" s="313"/>
      <c r="N6" s="313"/>
      <c r="O6" s="214"/>
    </row>
    <row r="7" spans="2:15" x14ac:dyDescent="0.25">
      <c r="B7" s="219"/>
      <c r="C7" s="313"/>
      <c r="D7" s="313"/>
      <c r="E7" s="313"/>
      <c r="F7" s="313"/>
      <c r="G7" s="313"/>
      <c r="H7" s="313"/>
      <c r="I7" s="313"/>
      <c r="J7" s="313"/>
      <c r="K7" s="313"/>
      <c r="L7" s="313"/>
      <c r="M7" s="313"/>
      <c r="N7" s="313"/>
      <c r="O7" s="214"/>
    </row>
    <row r="8" spans="2:15" x14ac:dyDescent="0.25">
      <c r="B8" s="219"/>
      <c r="C8" s="313"/>
      <c r="D8" s="313"/>
      <c r="E8" s="313"/>
      <c r="F8" s="313"/>
      <c r="G8" s="313"/>
      <c r="H8" s="313"/>
      <c r="I8" s="313"/>
      <c r="J8" s="313"/>
      <c r="K8" s="313"/>
      <c r="L8" s="313"/>
      <c r="M8" s="313"/>
      <c r="N8" s="313"/>
      <c r="O8" s="214"/>
    </row>
    <row r="9" spans="2:15" x14ac:dyDescent="0.25">
      <c r="B9" s="219"/>
      <c r="C9" s="313"/>
      <c r="D9" s="313"/>
      <c r="E9" s="313"/>
      <c r="F9" s="313"/>
      <c r="G9" s="313"/>
      <c r="H9" s="313"/>
      <c r="I9" s="313"/>
      <c r="J9" s="313"/>
      <c r="K9" s="313"/>
      <c r="L9" s="313"/>
      <c r="M9" s="313"/>
      <c r="N9" s="313"/>
      <c r="O9" s="214"/>
    </row>
    <row r="10" spans="2:15" x14ac:dyDescent="0.25">
      <c r="B10" s="219"/>
      <c r="C10" s="313"/>
      <c r="D10" s="313"/>
      <c r="E10" s="313"/>
      <c r="F10" s="313"/>
      <c r="G10" s="313"/>
      <c r="H10" s="313"/>
      <c r="I10" s="313"/>
      <c r="J10" s="313"/>
      <c r="K10" s="313"/>
      <c r="L10" s="313"/>
      <c r="M10" s="313"/>
      <c r="N10" s="313"/>
      <c r="O10" s="214"/>
    </row>
    <row r="11" spans="2:15" x14ac:dyDescent="0.25">
      <c r="B11" s="219"/>
      <c r="C11" s="313"/>
      <c r="D11" s="313"/>
      <c r="E11" s="313"/>
      <c r="F11" s="313"/>
      <c r="G11" s="313"/>
      <c r="H11" s="313"/>
      <c r="I11" s="313"/>
      <c r="J11" s="313"/>
      <c r="K11" s="313"/>
      <c r="L11" s="313"/>
      <c r="M11" s="313"/>
      <c r="N11" s="313"/>
      <c r="O11" s="214"/>
    </row>
    <row r="12" spans="2:15" ht="15.75" thickBot="1" x14ac:dyDescent="0.3">
      <c r="B12" s="216"/>
      <c r="C12" s="217"/>
      <c r="D12" s="217"/>
      <c r="E12" s="217"/>
      <c r="F12" s="217"/>
      <c r="G12" s="217"/>
      <c r="H12" s="217"/>
      <c r="I12" s="217"/>
      <c r="J12" s="217"/>
      <c r="K12" s="217"/>
      <c r="L12" s="217"/>
      <c r="M12" s="217"/>
      <c r="N12" s="217"/>
      <c r="O12" s="215"/>
    </row>
  </sheetData>
  <sheetProtection password="F9B7" sheet="1" objects="1" scenarios="1"/>
  <mergeCells count="1">
    <mergeCell ref="C3:N11"/>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43C0FF"/>
  </sheetPr>
  <dimension ref="B1:F27"/>
  <sheetViews>
    <sheetView zoomScaleNormal="100" workbookViewId="0">
      <selection activeCell="D31" sqref="D31"/>
    </sheetView>
  </sheetViews>
  <sheetFormatPr baseColWidth="10" defaultColWidth="9.140625" defaultRowHeight="15" x14ac:dyDescent="0.25"/>
  <cols>
    <col min="2" max="2" width="2.85546875" customWidth="1"/>
    <col min="3" max="3" width="46.140625" bestFit="1" customWidth="1"/>
    <col min="4" max="4" width="34.7109375" style="59" customWidth="1"/>
    <col min="6" max="6" width="2.85546875" customWidth="1"/>
  </cols>
  <sheetData>
    <row r="1" spans="2:6" ht="15.75" thickBot="1" x14ac:dyDescent="0.3"/>
    <row r="2" spans="2:6" ht="15" customHeight="1" thickBot="1" x14ac:dyDescent="0.3">
      <c r="B2" s="210"/>
      <c r="C2" s="211"/>
      <c r="D2" s="212"/>
      <c r="E2" s="211"/>
      <c r="F2" s="213"/>
    </row>
    <row r="3" spans="2:6" ht="26.25" customHeight="1" x14ac:dyDescent="0.25">
      <c r="B3" s="219"/>
      <c r="C3" s="324" t="s">
        <v>2025</v>
      </c>
      <c r="D3" s="325"/>
      <c r="E3" s="326"/>
      <c r="F3" s="214"/>
    </row>
    <row r="4" spans="2:6" ht="26.25" customHeight="1" thickBot="1" x14ac:dyDescent="0.3">
      <c r="B4" s="219"/>
      <c r="C4" s="327"/>
      <c r="D4" s="328"/>
      <c r="E4" s="329"/>
      <c r="F4" s="214"/>
    </row>
    <row r="5" spans="2:6" ht="7.5" customHeight="1" thickBot="1" x14ac:dyDescent="0.3">
      <c r="B5" s="219"/>
      <c r="C5" s="81"/>
      <c r="D5" s="190"/>
      <c r="E5" s="81"/>
      <c r="F5" s="214"/>
    </row>
    <row r="6" spans="2:6" ht="15.75" customHeight="1" x14ac:dyDescent="0.25">
      <c r="B6" s="219"/>
      <c r="C6" s="346" t="s">
        <v>1980</v>
      </c>
      <c r="D6" s="330" t="s">
        <v>2021</v>
      </c>
      <c r="E6" s="339"/>
      <c r="F6" s="214"/>
    </row>
    <row r="7" spans="2:6" ht="15.75" customHeight="1" x14ac:dyDescent="0.25">
      <c r="B7" s="219"/>
      <c r="C7" s="347"/>
      <c r="D7" s="331"/>
      <c r="E7" s="340"/>
      <c r="F7" s="214"/>
    </row>
    <row r="8" spans="2:6" ht="15.75" customHeight="1" x14ac:dyDescent="0.25">
      <c r="B8" s="219"/>
      <c r="C8" s="348" t="s">
        <v>1981</v>
      </c>
      <c r="D8" s="333">
        <v>10000</v>
      </c>
      <c r="E8" s="341" t="s">
        <v>1987</v>
      </c>
      <c r="F8" s="214"/>
    </row>
    <row r="9" spans="2:6" ht="15.75" customHeight="1" x14ac:dyDescent="0.25">
      <c r="B9" s="219"/>
      <c r="C9" s="349"/>
      <c r="D9" s="334"/>
      <c r="E9" s="342"/>
      <c r="F9" s="214"/>
    </row>
    <row r="10" spans="2:6" ht="15.75" customHeight="1" x14ac:dyDescent="0.25">
      <c r="B10" s="219"/>
      <c r="C10" s="347" t="s">
        <v>1982</v>
      </c>
      <c r="D10" s="322" t="str">
        <f>IF(D8="","",IF(D8&lt;1000,"&lt; 1.000 EW",IF(AND(D8&gt;=1000,D8&lt;5000),"1.000 - &lt; 5.000 EW",IF(AND(D8&gt;=5000,D8&lt;10000),"5.000 - &lt; 10.000 EW",IF(AND(D8&gt;=10000,D8&lt;20000),"10.000 - &lt; 20.000 EW",IF(AND(D8&gt;=20000,D8&lt;50000),"20.000 - &lt; 50.000 EW",IF(D8&gt;=50000,"&gt; 50.000 EW")))))))</f>
        <v>10.000 - &lt; 20.000 EW</v>
      </c>
      <c r="E10" s="343"/>
      <c r="F10" s="214"/>
    </row>
    <row r="11" spans="2:6" ht="15.75" thickBot="1" x14ac:dyDescent="0.3">
      <c r="B11" s="219"/>
      <c r="C11" s="350"/>
      <c r="D11" s="323"/>
      <c r="E11" s="344"/>
      <c r="F11" s="214"/>
    </row>
    <row r="12" spans="2:6" ht="7.5" customHeight="1" thickBot="1" x14ac:dyDescent="0.3">
      <c r="B12" s="219"/>
      <c r="C12" s="209"/>
      <c r="D12" s="192"/>
      <c r="E12" s="191"/>
      <c r="F12" s="214"/>
    </row>
    <row r="13" spans="2:6" x14ac:dyDescent="0.25">
      <c r="B13" s="219"/>
      <c r="C13" s="351" t="s">
        <v>1983</v>
      </c>
      <c r="D13" s="321">
        <v>140</v>
      </c>
      <c r="E13" s="345" t="s">
        <v>1984</v>
      </c>
      <c r="F13" s="214"/>
    </row>
    <row r="14" spans="2:6" x14ac:dyDescent="0.25">
      <c r="B14" s="219"/>
      <c r="C14" s="337"/>
      <c r="D14" s="318"/>
      <c r="E14" s="332"/>
      <c r="F14" s="214"/>
    </row>
    <row r="15" spans="2:6" x14ac:dyDescent="0.25">
      <c r="B15" s="219"/>
      <c r="C15" s="314" t="s">
        <v>1985</v>
      </c>
      <c r="D15" s="319">
        <v>4000</v>
      </c>
      <c r="E15" s="316" t="s">
        <v>1986</v>
      </c>
      <c r="F15" s="214"/>
    </row>
    <row r="16" spans="2:6" x14ac:dyDescent="0.25">
      <c r="B16" s="219"/>
      <c r="C16" s="315"/>
      <c r="D16" s="320"/>
      <c r="E16" s="317"/>
      <c r="F16" s="214"/>
    </row>
    <row r="17" spans="2:6" x14ac:dyDescent="0.25">
      <c r="B17" s="219"/>
      <c r="C17" s="337" t="s">
        <v>1988</v>
      </c>
      <c r="D17" s="318">
        <v>440</v>
      </c>
      <c r="E17" s="332" t="s">
        <v>1989</v>
      </c>
      <c r="F17" s="214"/>
    </row>
    <row r="18" spans="2:6" x14ac:dyDescent="0.25">
      <c r="B18" s="219"/>
      <c r="C18" s="337"/>
      <c r="D18" s="318"/>
      <c r="E18" s="332"/>
      <c r="F18" s="214"/>
    </row>
    <row r="19" spans="2:6" x14ac:dyDescent="0.25">
      <c r="B19" s="219"/>
      <c r="C19" s="314" t="s">
        <v>1990</v>
      </c>
      <c r="D19" s="319">
        <v>1500000</v>
      </c>
      <c r="E19" s="316" t="s">
        <v>1993</v>
      </c>
      <c r="F19" s="214"/>
    </row>
    <row r="20" spans="2:6" x14ac:dyDescent="0.25">
      <c r="B20" s="219"/>
      <c r="C20" s="315"/>
      <c r="D20" s="320"/>
      <c r="E20" s="317"/>
      <c r="F20" s="214"/>
    </row>
    <row r="21" spans="2:6" x14ac:dyDescent="0.25">
      <c r="B21" s="219"/>
      <c r="C21" s="335" t="s">
        <v>2032</v>
      </c>
      <c r="D21" s="318">
        <v>450000</v>
      </c>
      <c r="E21" s="332" t="s">
        <v>2033</v>
      </c>
      <c r="F21" s="214"/>
    </row>
    <row r="22" spans="2:6" x14ac:dyDescent="0.25">
      <c r="B22" s="219"/>
      <c r="C22" s="336"/>
      <c r="D22" s="318"/>
      <c r="E22" s="332"/>
      <c r="F22" s="214"/>
    </row>
    <row r="23" spans="2:6" x14ac:dyDescent="0.25">
      <c r="B23" s="219"/>
      <c r="C23" s="314" t="s">
        <v>1991</v>
      </c>
      <c r="D23" s="319">
        <v>15</v>
      </c>
      <c r="E23" s="316" t="s">
        <v>1992</v>
      </c>
      <c r="F23" s="214"/>
    </row>
    <row r="24" spans="2:6" x14ac:dyDescent="0.25">
      <c r="B24" s="219"/>
      <c r="C24" s="315"/>
      <c r="D24" s="320"/>
      <c r="E24" s="317"/>
      <c r="F24" s="214"/>
    </row>
    <row r="25" spans="2:6" x14ac:dyDescent="0.25">
      <c r="B25" s="219"/>
      <c r="C25" s="337" t="s">
        <v>1994</v>
      </c>
      <c r="D25" s="318">
        <v>20</v>
      </c>
      <c r="E25" s="332" t="s">
        <v>1995</v>
      </c>
      <c r="F25" s="214"/>
    </row>
    <row r="26" spans="2:6" ht="15.75" thickBot="1" x14ac:dyDescent="0.3">
      <c r="B26" s="219"/>
      <c r="C26" s="338"/>
      <c r="D26" s="353"/>
      <c r="E26" s="352"/>
      <c r="F26" s="214"/>
    </row>
    <row r="27" spans="2:6" ht="15" customHeight="1" thickBot="1" x14ac:dyDescent="0.3">
      <c r="B27" s="216"/>
      <c r="C27" s="217"/>
      <c r="D27" s="218"/>
      <c r="E27" s="217"/>
      <c r="F27" s="215"/>
    </row>
  </sheetData>
  <sheetProtection password="F9B7" sheet="1" objects="1" scenarios="1"/>
  <protectedRanges>
    <protectedRange sqref="D13:D26 D6:D9" name="Bereich1"/>
  </protectedRanges>
  <mergeCells count="31">
    <mergeCell ref="C25:C26"/>
    <mergeCell ref="E6:E7"/>
    <mergeCell ref="E8:E9"/>
    <mergeCell ref="E10:E11"/>
    <mergeCell ref="E13:E14"/>
    <mergeCell ref="E15:E16"/>
    <mergeCell ref="E17:E18"/>
    <mergeCell ref="C6:C7"/>
    <mergeCell ref="C8:C9"/>
    <mergeCell ref="C10:C11"/>
    <mergeCell ref="C13:C14"/>
    <mergeCell ref="C15:C16"/>
    <mergeCell ref="C17:C18"/>
    <mergeCell ref="E25:E26"/>
    <mergeCell ref="D25:D26"/>
    <mergeCell ref="D23:D24"/>
    <mergeCell ref="D10:D11"/>
    <mergeCell ref="D19:D20"/>
    <mergeCell ref="D21:D22"/>
    <mergeCell ref="C3:E4"/>
    <mergeCell ref="D6:D7"/>
    <mergeCell ref="E19:E20"/>
    <mergeCell ref="E21:E22"/>
    <mergeCell ref="D8:D9"/>
    <mergeCell ref="C19:C20"/>
    <mergeCell ref="C21:C22"/>
    <mergeCell ref="C23:C24"/>
    <mergeCell ref="E23:E24"/>
    <mergeCell ref="D17:D18"/>
    <mergeCell ref="D15:D16"/>
    <mergeCell ref="D13:D14"/>
  </mergeCells>
  <pageMargins left="0.7" right="0.7" top="0.75" bottom="0.75" header="0.3" footer="0.3"/>
  <pageSetup paperSize="9" orientation="portrait" horizontalDpi="300" verticalDpi="3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111"/>
  <sheetViews>
    <sheetView topLeftCell="A4" zoomScaleNormal="100" workbookViewId="0">
      <selection activeCell="D9" sqref="D9"/>
    </sheetView>
  </sheetViews>
  <sheetFormatPr baseColWidth="10" defaultRowHeight="15" x14ac:dyDescent="0.25"/>
  <cols>
    <col min="2" max="2" width="2.85546875" customWidth="1"/>
    <col min="4" max="4" width="14.5703125" bestFit="1" customWidth="1"/>
    <col min="5" max="5" width="10.7109375" customWidth="1"/>
    <col min="6" max="6" width="10.42578125" customWidth="1"/>
    <col min="7" max="7" width="14" bestFit="1" customWidth="1"/>
    <col min="8" max="8" width="4.28515625" customWidth="1"/>
    <col min="10" max="10" width="14.5703125" bestFit="1" customWidth="1"/>
    <col min="11" max="11" width="10.7109375" bestFit="1" customWidth="1"/>
    <col min="12" max="12" width="10.42578125" bestFit="1" customWidth="1"/>
    <col min="13" max="13" width="14" bestFit="1" customWidth="1"/>
    <col min="14" max="14" width="4.28515625" customWidth="1"/>
    <col min="16" max="16" width="14.5703125" bestFit="1" customWidth="1"/>
    <col min="17" max="17" width="10.7109375" bestFit="1" customWidth="1"/>
    <col min="18" max="18" width="10.42578125" bestFit="1" customWidth="1"/>
    <col min="19" max="19" width="14" bestFit="1" customWidth="1"/>
    <col min="20" max="20" width="2.7109375" customWidth="1"/>
  </cols>
  <sheetData>
    <row r="1" spans="2:21" ht="15.75" thickBot="1" x14ac:dyDescent="0.3"/>
    <row r="2" spans="2:21" ht="15" customHeight="1" thickBot="1" x14ac:dyDescent="0.3">
      <c r="B2" s="210"/>
      <c r="C2" s="211"/>
      <c r="D2" s="211"/>
      <c r="E2" s="211"/>
      <c r="F2" s="211"/>
      <c r="G2" s="211"/>
      <c r="H2" s="211"/>
      <c r="I2" s="211"/>
      <c r="J2" s="211"/>
      <c r="K2" s="211"/>
      <c r="L2" s="211"/>
      <c r="M2" s="211"/>
      <c r="N2" s="211"/>
      <c r="O2" s="211"/>
      <c r="P2" s="211"/>
      <c r="Q2" s="211"/>
      <c r="R2" s="211"/>
      <c r="S2" s="211"/>
      <c r="T2" s="213"/>
    </row>
    <row r="3" spans="2:21" ht="4.5" customHeight="1" thickBot="1" x14ac:dyDescent="0.3">
      <c r="B3" s="219"/>
      <c r="C3" s="201"/>
      <c r="D3" s="202"/>
      <c r="E3" s="202"/>
      <c r="F3" s="202"/>
      <c r="G3" s="202"/>
      <c r="H3" s="202"/>
      <c r="I3" s="202"/>
      <c r="J3" s="202"/>
      <c r="K3" s="202"/>
      <c r="L3" s="202"/>
      <c r="M3" s="202"/>
      <c r="N3" s="202"/>
      <c r="O3" s="202"/>
      <c r="P3" s="202"/>
      <c r="Q3" s="202"/>
      <c r="R3" s="202"/>
      <c r="S3" s="203"/>
      <c r="T3" s="214"/>
    </row>
    <row r="4" spans="2:21" ht="30" customHeight="1" x14ac:dyDescent="0.25">
      <c r="B4" s="219"/>
      <c r="C4" s="359" t="s">
        <v>282</v>
      </c>
      <c r="D4" s="360"/>
      <c r="E4" s="361"/>
      <c r="F4" s="372" t="str">
        <f>IF(Dateneingabe!D6="","",Dateneingabe!D6)</f>
        <v>Musterstadt</v>
      </c>
      <c r="G4" s="373"/>
      <c r="H4" s="373"/>
      <c r="I4" s="374"/>
      <c r="J4" s="365" t="s">
        <v>2026</v>
      </c>
      <c r="K4" s="366"/>
      <c r="L4" s="366"/>
      <c r="M4" s="366"/>
      <c r="N4" s="366"/>
      <c r="O4" s="366"/>
      <c r="P4" s="366"/>
      <c r="Q4" s="366"/>
      <c r="R4" s="366"/>
      <c r="S4" s="367"/>
      <c r="T4" s="214"/>
    </row>
    <row r="5" spans="2:21" ht="30" customHeight="1" thickBot="1" x14ac:dyDescent="0.3">
      <c r="B5" s="219"/>
      <c r="C5" s="359" t="s">
        <v>1982</v>
      </c>
      <c r="D5" s="360"/>
      <c r="E5" s="361"/>
      <c r="F5" s="369" t="str">
        <f>IF(Dateneingabe!D10="","",Dateneingabe!D10)</f>
        <v>10.000 - &lt; 20.000 EW</v>
      </c>
      <c r="G5" s="370"/>
      <c r="H5" s="370"/>
      <c r="I5" s="371"/>
      <c r="J5" s="368"/>
      <c r="K5" s="366"/>
      <c r="L5" s="366"/>
      <c r="M5" s="366"/>
      <c r="N5" s="366"/>
      <c r="O5" s="366"/>
      <c r="P5" s="366"/>
      <c r="Q5" s="366"/>
      <c r="R5" s="366"/>
      <c r="S5" s="367"/>
      <c r="T5" s="214"/>
    </row>
    <row r="6" spans="2:21" ht="4.5" customHeight="1" thickBot="1" x14ac:dyDescent="0.35">
      <c r="B6" s="219"/>
      <c r="C6" s="204"/>
      <c r="D6" s="205"/>
      <c r="E6" s="205"/>
      <c r="F6" s="206"/>
      <c r="G6" s="206"/>
      <c r="H6" s="206"/>
      <c r="I6" s="206"/>
      <c r="J6" s="207"/>
      <c r="K6" s="207"/>
      <c r="L6" s="207"/>
      <c r="M6" s="207"/>
      <c r="N6" s="207"/>
      <c r="O6" s="207"/>
      <c r="P6" s="207"/>
      <c r="Q6" s="207"/>
      <c r="R6" s="207"/>
      <c r="S6" s="208"/>
      <c r="T6" s="214"/>
      <c r="U6" s="81"/>
    </row>
    <row r="7" spans="2:21" ht="15.75" thickBot="1" x14ac:dyDescent="0.3">
      <c r="B7" s="219"/>
      <c r="C7" s="264"/>
      <c r="D7" s="264"/>
      <c r="E7" s="264"/>
      <c r="F7" s="264"/>
      <c r="G7" s="264"/>
      <c r="H7" s="264"/>
      <c r="I7" s="264"/>
      <c r="J7" s="264"/>
      <c r="K7" s="264"/>
      <c r="L7" s="264"/>
      <c r="M7" s="264"/>
      <c r="N7" s="264"/>
      <c r="O7" s="264"/>
      <c r="P7" s="264"/>
      <c r="Q7" s="264"/>
      <c r="R7" s="264"/>
      <c r="S7" s="264"/>
      <c r="T7" s="214"/>
    </row>
    <row r="8" spans="2:21" ht="31.5" x14ac:dyDescent="0.25">
      <c r="B8" s="219"/>
      <c r="C8" s="362" t="s">
        <v>2024</v>
      </c>
      <c r="D8" s="193" t="s">
        <v>1996</v>
      </c>
      <c r="E8" s="194" t="s">
        <v>1998</v>
      </c>
      <c r="F8" s="194" t="s">
        <v>1997</v>
      </c>
      <c r="G8" s="195" t="s">
        <v>1999</v>
      </c>
      <c r="H8" s="268"/>
      <c r="I8" s="362" t="s">
        <v>2005</v>
      </c>
      <c r="J8" s="193" t="s">
        <v>1996</v>
      </c>
      <c r="K8" s="194" t="s">
        <v>1998</v>
      </c>
      <c r="L8" s="194" t="s">
        <v>1997</v>
      </c>
      <c r="M8" s="195" t="s">
        <v>1999</v>
      </c>
      <c r="N8" s="268"/>
      <c r="O8" s="356" t="s">
        <v>2029</v>
      </c>
      <c r="P8" s="193" t="s">
        <v>1996</v>
      </c>
      <c r="Q8" s="194" t="s">
        <v>1998</v>
      </c>
      <c r="R8" s="194" t="s">
        <v>1997</v>
      </c>
      <c r="S8" s="199" t="s">
        <v>1999</v>
      </c>
      <c r="T8" s="214"/>
    </row>
    <row r="9" spans="2:21" ht="16.5" thickBot="1" x14ac:dyDescent="0.3">
      <c r="B9" s="219"/>
      <c r="C9" s="363"/>
      <c r="D9" s="282">
        <f>IF($F$5="&lt; 1.000 EW",'Vorgabe Daten TRH'!AC124,IF($F$5="1.000 - &lt; 5.000 EW",'Vorgabe Daten TRH'!AC189,IF($F$5="5.000 - &lt; 10.000 EW",'Vorgabe Daten TRH'!AC222,IF($F$5="10.000 - &lt; 20.000 EW",'Vorgabe Daten TRH'!AC237,IF($F$5="20.000 - &lt; 50.000 EW",'Vorgabe Daten TRH'!AC255,'Vorgabe Daten TRH'!AC266)))))</f>
        <v>23.275903614457832</v>
      </c>
      <c r="E9" s="283">
        <f>IF($F$5="&lt; 1.000 EW",'Vorgabe Daten TRH'!AC126,IF($F$5="1.000 - &lt; 5.000 EW",'Vorgabe Daten TRH'!AC191,IF($F$5="5.000 - &lt; 10.000 EW",'Vorgabe Daten TRH'!AC224,IF($F$5="10.000 - &lt; 20.000 EW",'Vorgabe Daten TRH'!AC239,IF($F$5="20.000 - &lt; 50.000 EW",'Vorgabe Daten TRH'!AC257,'Vorgabe Daten TRH'!AC268)))))</f>
        <v>44.952830188679243</v>
      </c>
      <c r="F9" s="283">
        <f>IF($F$5="&lt; 1.000 EW",'Vorgabe Daten TRH'!AC125,IF($F$5="1.000 - &lt; 5.000 EW",'Vorgabe Daten TRH'!AC190,IF($F$5="5.000 - &lt; 10.000 EW",'Vorgabe Daten TRH'!AC223,IF($F$5="10.000 - &lt; 20.000 EW",'Vorgabe Daten TRH'!AC238,IF($F$5="20.000 - &lt; 50.000 EW",'Vorgabe Daten TRH'!AC256,'Vorgabe Daten TRH'!AC267)))))</f>
        <v>15.620689655172415</v>
      </c>
      <c r="G9" s="284">
        <f>IF($F$5="&lt; 1.000 EW",'Vorgabe Daten TRH'!AC127,IF($F$5="1.000 - &lt; 5.000 EW",'Vorgabe Daten TRH'!AC192,IF($F$5="5.000 - &lt; 10.000 EW",'Vorgabe Daten TRH'!AC225,IF($F$5="10.000 - &lt; 20.000 EW",'Vorgabe Daten TRH'!AC240,IF($F$5="20.000 - &lt; 50.000 EW",'Vorgabe Daten TRH'!AC258,'Vorgabe Daten TRH'!AC269)))))</f>
        <v>30.869014084507043</v>
      </c>
      <c r="H9" s="268"/>
      <c r="I9" s="363"/>
      <c r="J9" s="285">
        <f>IF($F$5="&lt; 1.000 EW",'Vorgabe Daten TRH'!AD124,IF($F$5="1.000 - &lt; 5.000 EW",'Vorgabe Daten TRH'!AD189,IF($F$5="5.000 - &lt; 10.000 EW",'Vorgabe Daten TRH'!AD222,IF($F$5="10.000 - &lt; 20.000 EW",'Vorgabe Daten TRH'!AD237,IF($F$5="20.000 - &lt; 50.000 EW",'Vorgabe Daten TRH'!AD255,'Vorgabe Daten TRH'!AD266)))))</f>
        <v>0.15165763545453786</v>
      </c>
      <c r="K9" s="286">
        <f>IF($F$5="&lt; 1.000 EW",'Vorgabe Daten TRH'!AD126,IF($F$5="1.000 - &lt; 5.000 EW",'Vorgabe Daten TRH'!AD191,IF($F$5="5.000 - &lt; 10.000 EW",'Vorgabe Daten TRH'!AD224,IF($F$5="10.000 - &lt; 20.000 EW",'Vorgabe Daten TRH'!AD239,IF($F$5="20.000 - &lt; 50.000 EW",'Vorgabe Daten TRH'!AD257,'Vorgabe Daten TRH'!AD268)))))</f>
        <v>0.25912230137582248</v>
      </c>
      <c r="L9" s="286">
        <f>IF($F$5="&lt; 1.000 EW",'Vorgabe Daten TRH'!AD125,IF($F$5="1.000 - &lt; 5.000 EW",'Vorgabe Daten TRH'!AD190,IF($F$5="5.000 - &lt; 10.000 EW",'Vorgabe Daten TRH'!AD223,IF($F$5="10.000 - &lt; 20.000 EW",'Vorgabe Daten TRH'!AD238,IF($F$5="20.000 - &lt; 50.000 EW",'Vorgabe Daten TRH'!AD256,'Vorgabe Daten TRH'!AD267)))))</f>
        <v>0.12398503786150898</v>
      </c>
      <c r="M9" s="287">
        <f>IF($F$5="&lt; 1.000 EW",'Vorgabe Daten TRH'!AD127,IF($F$5="1.000 - &lt; 5.000 EW",'Vorgabe Daten TRH'!AD192,IF($F$5="5.000 - &lt; 10.000 EW",'Vorgabe Daten TRH'!AD225,IF($F$5="10.000 - &lt; 20.000 EW",'Vorgabe Daten TRH'!AD240,IF($F$5="20.000 - &lt; 50.000 EW",'Vorgabe Daten TRH'!AD258,'Vorgabe Daten TRH'!AD269)))))</f>
        <v>0.18617057523482106</v>
      </c>
      <c r="N9" s="268"/>
      <c r="O9" s="357"/>
      <c r="P9" s="282">
        <f>IF($F$5="&lt; 1.000 EW",'Vorgabe Daten TRH'!AE124,IF($F$5="1.000 - &lt; 5.000 EW",'Vorgabe Daten TRH'!AE189,IF($F$5="5.000 - &lt; 10.000 EW",'Vorgabe Daten TRH'!AE222,IF($F$5="10.000 - &lt; 20.000 EW",'Vorgabe Daten TRH'!AE237,IF($F$5="20.000 - &lt; 50.000 EW",'Vorgabe Daten TRH'!AE255,'Vorgabe Daten TRH'!AE266)))))</f>
        <v>1.8630578652638723</v>
      </c>
      <c r="Q9" s="283">
        <f>IF($F$5="&lt; 1.000 EW",'Vorgabe Daten TRH'!AE126,IF($F$5="1.000 - &lt; 5.000 EW",'Vorgabe Daten TRH'!AE191,IF($F$5="5.000 - &lt; 10.000 EW",'Vorgabe Daten TRH'!AE224,IF($F$5="10.000 - &lt; 20.000 EW",'Vorgabe Daten TRH'!AE239,IF($F$5="20.000 - &lt; 50.000 EW",'Vorgabe Daten TRH'!AE257,'Vorgabe Daten TRH'!AE268)))))</f>
        <v>4.3125</v>
      </c>
      <c r="R9" s="283">
        <f>IF($F$5="&lt; 1.000 EW",'Vorgabe Daten TRH'!AE125,IF($F$5="1.000 - &lt; 5.000 EW",'Vorgabe Daten TRH'!AE190,IF($F$5="5.000 - &lt; 10.000 EW",'Vorgabe Daten TRH'!AE223,IF($F$5="10.000 - &lt; 20.000 EW",'Vorgabe Daten TRH'!AE238,IF($F$5="20.000 - &lt; 50.000 EW",'Vorgabe Daten TRH'!AE256,'Vorgabe Daten TRH'!AE267)))))</f>
        <v>1.2222222222222223</v>
      </c>
      <c r="S9" s="288">
        <f>IF($F$5="&lt; 1.000 EW",'Vorgabe Daten TRH'!AE127,IF($F$5="1.000 - &lt; 5.000 EW",'Vorgabe Daten TRH'!AE192,IF($F$5="5.000 - &lt; 10.000 EW",'Vorgabe Daten TRH'!AE225,IF($F$5="10.000 - &lt; 20.000 EW",'Vorgabe Daten TRH'!AE240,IF($F$5="20.000 - &lt; 50.000 EW",'Vorgabe Daten TRH'!AE258,'Vorgabe Daten TRH'!AE269)))))</f>
        <v>3.2308319039451114</v>
      </c>
      <c r="T9" s="214"/>
    </row>
    <row r="10" spans="2:21" ht="31.5" customHeight="1" x14ac:dyDescent="0.25">
      <c r="B10" s="219"/>
      <c r="C10" s="363"/>
      <c r="D10" s="198" t="s">
        <v>2000</v>
      </c>
      <c r="E10" s="354"/>
      <c r="F10" s="354"/>
      <c r="G10" s="221" t="s">
        <v>2003</v>
      </c>
      <c r="H10" s="268"/>
      <c r="I10" s="363"/>
      <c r="J10" s="197" t="s">
        <v>2000</v>
      </c>
      <c r="K10" s="354"/>
      <c r="L10" s="354"/>
      <c r="M10" s="220" t="s">
        <v>2003</v>
      </c>
      <c r="N10" s="268"/>
      <c r="O10" s="357"/>
      <c r="P10" s="200" t="s">
        <v>2000</v>
      </c>
      <c r="Q10" s="354"/>
      <c r="R10" s="354"/>
      <c r="S10" s="220" t="s">
        <v>2003</v>
      </c>
      <c r="T10" s="214"/>
    </row>
    <row r="11" spans="2:21" ht="19.5" thickBot="1" x14ac:dyDescent="0.35">
      <c r="B11" s="219"/>
      <c r="C11" s="364"/>
      <c r="D11" s="289">
        <f>IF($F$5="&lt; 1.000 EW",'Vorgabe Daten TRH'!AC128,IF($F$5="1.000 - &lt; 5.000 EW",'Vorgabe Daten TRH'!AC193,IF($F$5="5.000 - &lt; 10.000 EW",'Vorgabe Daten TRH'!AC226,IF($F$5="10.000 - &lt; 20.000 EW",'Vorgabe Daten TRH'!AC241,IF($F$5="20.000 - &lt; 50.000 EW",'Vorgabe Daten TRH'!AC259,'Vorgabe Daten TRH'!AC270)))))</f>
        <v>26.428490990990991</v>
      </c>
      <c r="E11" s="355"/>
      <c r="F11" s="355"/>
      <c r="G11" s="290">
        <f>Dateneingabe!D15/Dateneingabe!D13</f>
        <v>28.571428571428573</v>
      </c>
      <c r="H11" s="268"/>
      <c r="I11" s="364"/>
      <c r="J11" s="291">
        <f>IF($F$5="&lt; 1.000 EW",'Vorgabe Daten TRH'!AD128,IF($F$5="1.000 - &lt; 5.000 EW",'Vorgabe Daten TRH'!AD193,IF($F$5="5.000 - &lt; 10.000 EW",'Vorgabe Daten TRH'!AD226,IF($F$5="10.000 - &lt; 20.000 EW",'Vorgabe Daten TRH'!AD241,IF($F$5="20.000 - &lt; 50.000 EW",'Vorgabe Daten TRH'!AD259,'Vorgabe Daten TRH'!AD270)))))</f>
        <v>0.1785645194631128</v>
      </c>
      <c r="K11" s="355"/>
      <c r="L11" s="355"/>
      <c r="M11" s="292">
        <f>Dateneingabe!D15/Dateneingabe!D8</f>
        <v>0.4</v>
      </c>
      <c r="N11" s="268"/>
      <c r="O11" s="358"/>
      <c r="P11" s="289">
        <f>IF($F$5="&lt; 1.000 EW",'Vorgabe Daten TRH'!AE128,IF($F$5="1.000 - &lt; 5.000 EW",'Vorgabe Daten TRH'!AE193,IF($F$5="5.000 - &lt; 10.000 EW",'Vorgabe Daten TRH'!AE226,IF($F$5="10.000 - &lt; 20.000 EW",'Vorgabe Daten TRH'!AE241,IF($F$5="20.000 - &lt; 50.000 EW",'Vorgabe Daten TRH'!AE259,'Vorgabe Daten TRH'!AE270)))))</f>
        <v>2.2365641503572542</v>
      </c>
      <c r="Q11" s="355"/>
      <c r="R11" s="355"/>
      <c r="S11" s="293">
        <f>Dateneingabe!D17/Dateneingabe!D13</f>
        <v>3.1428571428571428</v>
      </c>
      <c r="T11" s="214"/>
    </row>
    <row r="12" spans="2:21" x14ac:dyDescent="0.25">
      <c r="B12" s="219"/>
      <c r="C12" s="264"/>
      <c r="D12" s="264"/>
      <c r="E12" s="264"/>
      <c r="F12" s="264"/>
      <c r="G12" s="264"/>
      <c r="H12" s="264"/>
      <c r="I12" s="264"/>
      <c r="J12" s="264"/>
      <c r="K12" s="264"/>
      <c r="L12" s="264"/>
      <c r="M12" s="264"/>
      <c r="N12" s="264"/>
      <c r="O12" s="264"/>
      <c r="P12" s="264"/>
      <c r="Q12" s="264"/>
      <c r="R12" s="264"/>
      <c r="S12" s="264"/>
      <c r="T12" s="214"/>
    </row>
    <row r="13" spans="2:21" x14ac:dyDescent="0.25">
      <c r="B13" s="219"/>
      <c r="C13" s="264"/>
      <c r="D13" s="264"/>
      <c r="E13" s="264"/>
      <c r="F13" s="264"/>
      <c r="G13" s="264"/>
      <c r="H13" s="264"/>
      <c r="I13" s="264"/>
      <c r="J13" s="264"/>
      <c r="K13" s="264"/>
      <c r="L13" s="264"/>
      <c r="M13" s="264"/>
      <c r="N13" s="264"/>
      <c r="O13" s="264"/>
      <c r="P13" s="264"/>
      <c r="Q13" s="264"/>
      <c r="R13" s="264"/>
      <c r="S13" s="264"/>
      <c r="T13" s="214"/>
    </row>
    <row r="14" spans="2:21" x14ac:dyDescent="0.25">
      <c r="B14" s="219"/>
      <c r="C14" s="264"/>
      <c r="D14" s="264"/>
      <c r="E14" s="264"/>
      <c r="F14" s="264"/>
      <c r="G14" s="264"/>
      <c r="H14" s="264"/>
      <c r="I14" s="264"/>
      <c r="J14" s="264"/>
      <c r="K14" s="264"/>
      <c r="L14" s="264"/>
      <c r="M14" s="264"/>
      <c r="N14" s="264"/>
      <c r="O14" s="264"/>
      <c r="P14" s="264"/>
      <c r="Q14" s="264"/>
      <c r="R14" s="264"/>
      <c r="S14" s="264"/>
      <c r="T14" s="214"/>
    </row>
    <row r="15" spans="2:21" x14ac:dyDescent="0.25">
      <c r="B15" s="219"/>
      <c r="C15" s="264"/>
      <c r="D15" s="264"/>
      <c r="E15" s="264"/>
      <c r="F15" s="264"/>
      <c r="G15" s="264"/>
      <c r="H15" s="264"/>
      <c r="I15" s="264"/>
      <c r="J15" s="264"/>
      <c r="K15" s="264"/>
      <c r="L15" s="264"/>
      <c r="M15" s="264"/>
      <c r="N15" s="264"/>
      <c r="O15" s="264"/>
      <c r="P15" s="264"/>
      <c r="Q15" s="264"/>
      <c r="R15" s="264"/>
      <c r="S15" s="264"/>
      <c r="T15" s="214"/>
    </row>
    <row r="16" spans="2:21" x14ac:dyDescent="0.25">
      <c r="B16" s="219"/>
      <c r="C16" s="264"/>
      <c r="D16" s="264"/>
      <c r="E16" s="264"/>
      <c r="F16" s="264"/>
      <c r="G16" s="264"/>
      <c r="H16" s="264"/>
      <c r="I16" s="264"/>
      <c r="J16" s="264"/>
      <c r="K16" s="264"/>
      <c r="L16" s="264"/>
      <c r="M16" s="264"/>
      <c r="N16" s="264"/>
      <c r="O16" s="264"/>
      <c r="P16" s="264"/>
      <c r="Q16" s="264"/>
      <c r="R16" s="264"/>
      <c r="S16" s="264"/>
      <c r="T16" s="214"/>
    </row>
    <row r="17" spans="2:20" x14ac:dyDescent="0.25">
      <c r="B17" s="219"/>
      <c r="C17" s="264"/>
      <c r="D17" s="264"/>
      <c r="E17" s="264"/>
      <c r="F17" s="264"/>
      <c r="G17" s="264"/>
      <c r="H17" s="264"/>
      <c r="I17" s="264"/>
      <c r="J17" s="264"/>
      <c r="K17" s="264"/>
      <c r="L17" s="264"/>
      <c r="M17" s="264"/>
      <c r="N17" s="264"/>
      <c r="O17" s="264"/>
      <c r="P17" s="264"/>
      <c r="Q17" s="264"/>
      <c r="R17" s="264"/>
      <c r="S17" s="264"/>
      <c r="T17" s="214"/>
    </row>
    <row r="18" spans="2:20" x14ac:dyDescent="0.25">
      <c r="B18" s="219"/>
      <c r="C18" s="264"/>
      <c r="D18" s="264"/>
      <c r="E18" s="264"/>
      <c r="F18" s="264"/>
      <c r="G18" s="264"/>
      <c r="H18" s="264"/>
      <c r="I18" s="264"/>
      <c r="J18" s="264"/>
      <c r="K18" s="264"/>
      <c r="L18" s="264"/>
      <c r="M18" s="264"/>
      <c r="N18" s="264"/>
      <c r="O18" s="264"/>
      <c r="P18" s="264"/>
      <c r="Q18" s="264"/>
      <c r="R18" s="264"/>
      <c r="S18" s="264"/>
      <c r="T18" s="214"/>
    </row>
    <row r="19" spans="2:20" x14ac:dyDescent="0.25">
      <c r="B19" s="219"/>
      <c r="C19" s="264"/>
      <c r="D19" s="264"/>
      <c r="E19" s="264"/>
      <c r="F19" s="264"/>
      <c r="G19" s="264"/>
      <c r="H19" s="264"/>
      <c r="I19" s="264"/>
      <c r="J19" s="264"/>
      <c r="K19" s="264"/>
      <c r="L19" s="264"/>
      <c r="M19" s="264"/>
      <c r="N19" s="264"/>
      <c r="O19" s="264"/>
      <c r="P19" s="264"/>
      <c r="Q19" s="264"/>
      <c r="R19" s="264"/>
      <c r="S19" s="264"/>
      <c r="T19" s="214"/>
    </row>
    <row r="20" spans="2:20" x14ac:dyDescent="0.25">
      <c r="B20" s="219"/>
      <c r="C20" s="264"/>
      <c r="D20" s="264"/>
      <c r="E20" s="264"/>
      <c r="F20" s="264"/>
      <c r="G20" s="264"/>
      <c r="H20" s="264"/>
      <c r="I20" s="264"/>
      <c r="J20" s="264"/>
      <c r="K20" s="264"/>
      <c r="L20" s="264"/>
      <c r="M20" s="264"/>
      <c r="N20" s="264"/>
      <c r="O20" s="264"/>
      <c r="P20" s="264"/>
      <c r="Q20" s="264"/>
      <c r="R20" s="264"/>
      <c r="S20" s="264"/>
      <c r="T20" s="214"/>
    </row>
    <row r="21" spans="2:20" x14ac:dyDescent="0.25">
      <c r="B21" s="219"/>
      <c r="C21" s="264"/>
      <c r="D21" s="264"/>
      <c r="E21" s="264"/>
      <c r="F21" s="264"/>
      <c r="G21" s="264"/>
      <c r="H21" s="264"/>
      <c r="I21" s="264"/>
      <c r="J21" s="264"/>
      <c r="K21" s="264"/>
      <c r="L21" s="264"/>
      <c r="M21" s="264"/>
      <c r="N21" s="264"/>
      <c r="O21" s="264"/>
      <c r="P21" s="264"/>
      <c r="Q21" s="264"/>
      <c r="R21" s="264"/>
      <c r="S21" s="264"/>
      <c r="T21" s="214"/>
    </row>
    <row r="22" spans="2:20" x14ac:dyDescent="0.25">
      <c r="B22" s="219"/>
      <c r="C22" s="264"/>
      <c r="D22" s="264"/>
      <c r="E22" s="264"/>
      <c r="F22" s="264"/>
      <c r="G22" s="264"/>
      <c r="H22" s="264"/>
      <c r="I22" s="264"/>
      <c r="J22" s="264"/>
      <c r="K22" s="264"/>
      <c r="L22" s="264"/>
      <c r="M22" s="264"/>
      <c r="N22" s="264"/>
      <c r="O22" s="264"/>
      <c r="P22" s="264"/>
      <c r="Q22" s="264"/>
      <c r="R22" s="264"/>
      <c r="S22" s="264"/>
      <c r="T22" s="214"/>
    </row>
    <row r="23" spans="2:20" x14ac:dyDescent="0.25">
      <c r="B23" s="219"/>
      <c r="C23" s="264"/>
      <c r="D23" s="264"/>
      <c r="E23" s="264"/>
      <c r="F23" s="264"/>
      <c r="G23" s="264"/>
      <c r="H23" s="264"/>
      <c r="I23" s="264"/>
      <c r="J23" s="264"/>
      <c r="K23" s="264"/>
      <c r="L23" s="264"/>
      <c r="M23" s="264"/>
      <c r="N23" s="264"/>
      <c r="O23" s="264"/>
      <c r="P23" s="264"/>
      <c r="Q23" s="264"/>
      <c r="R23" s="264"/>
      <c r="S23" s="264"/>
      <c r="T23" s="214"/>
    </row>
    <row r="24" spans="2:20" x14ac:dyDescent="0.25">
      <c r="B24" s="219"/>
      <c r="C24" s="264"/>
      <c r="D24" s="264"/>
      <c r="E24" s="264"/>
      <c r="F24" s="264"/>
      <c r="G24" s="264"/>
      <c r="H24" s="264"/>
      <c r="I24" s="264"/>
      <c r="J24" s="264"/>
      <c r="K24" s="264"/>
      <c r="L24" s="264"/>
      <c r="M24" s="264"/>
      <c r="N24" s="264"/>
      <c r="O24" s="264"/>
      <c r="P24" s="264"/>
      <c r="Q24" s="264"/>
      <c r="R24" s="264"/>
      <c r="S24" s="264"/>
      <c r="T24" s="214"/>
    </row>
    <row r="25" spans="2:20" x14ac:dyDescent="0.25">
      <c r="B25" s="219"/>
      <c r="C25" s="264"/>
      <c r="D25" s="264"/>
      <c r="E25" s="264"/>
      <c r="F25" s="264"/>
      <c r="G25" s="264"/>
      <c r="H25" s="264"/>
      <c r="I25" s="264"/>
      <c r="J25" s="264"/>
      <c r="K25" s="264"/>
      <c r="L25" s="264"/>
      <c r="M25" s="264"/>
      <c r="N25" s="264"/>
      <c r="O25" s="264"/>
      <c r="P25" s="264"/>
      <c r="Q25" s="264"/>
      <c r="R25" s="264"/>
      <c r="S25" s="264"/>
      <c r="T25" s="214"/>
    </row>
    <row r="26" spans="2:20" x14ac:dyDescent="0.25">
      <c r="B26" s="219"/>
      <c r="C26" s="264"/>
      <c r="D26" s="264"/>
      <c r="E26" s="264"/>
      <c r="F26" s="264"/>
      <c r="G26" s="264"/>
      <c r="H26" s="264"/>
      <c r="I26" s="264"/>
      <c r="J26" s="264"/>
      <c r="K26" s="264"/>
      <c r="L26" s="264"/>
      <c r="M26" s="264"/>
      <c r="N26" s="264"/>
      <c r="O26" s="264"/>
      <c r="P26" s="264"/>
      <c r="Q26" s="264"/>
      <c r="R26" s="264"/>
      <c r="S26" s="264"/>
      <c r="T26" s="214"/>
    </row>
    <row r="27" spans="2:20" x14ac:dyDescent="0.25">
      <c r="B27" s="219"/>
      <c r="C27" s="264"/>
      <c r="D27" s="264"/>
      <c r="E27" s="264"/>
      <c r="F27" s="264"/>
      <c r="G27" s="264"/>
      <c r="H27" s="264"/>
      <c r="I27" s="264"/>
      <c r="J27" s="264"/>
      <c r="K27" s="264"/>
      <c r="L27" s="264"/>
      <c r="M27" s="264"/>
      <c r="N27" s="264"/>
      <c r="O27" s="264"/>
      <c r="P27" s="264"/>
      <c r="Q27" s="264"/>
      <c r="R27" s="264"/>
      <c r="S27" s="264"/>
      <c r="T27" s="214"/>
    </row>
    <row r="28" spans="2:20" x14ac:dyDescent="0.25">
      <c r="B28" s="219"/>
      <c r="C28" s="264"/>
      <c r="D28" s="264"/>
      <c r="E28" s="264"/>
      <c r="F28" s="264"/>
      <c r="G28" s="264"/>
      <c r="H28" s="264"/>
      <c r="I28" s="264"/>
      <c r="J28" s="264"/>
      <c r="K28" s="264"/>
      <c r="L28" s="264"/>
      <c r="M28" s="264"/>
      <c r="N28" s="264"/>
      <c r="O28" s="264"/>
      <c r="P28" s="264"/>
      <c r="Q28" s="264"/>
      <c r="R28" s="264"/>
      <c r="S28" s="264"/>
      <c r="T28" s="214"/>
    </row>
    <row r="29" spans="2:20" x14ac:dyDescent="0.25">
      <c r="B29" s="219"/>
      <c r="C29" s="264"/>
      <c r="D29" s="264"/>
      <c r="E29" s="264"/>
      <c r="F29" s="264"/>
      <c r="G29" s="264"/>
      <c r="H29" s="264"/>
      <c r="I29" s="264"/>
      <c r="J29" s="264"/>
      <c r="K29" s="264"/>
      <c r="L29" s="264"/>
      <c r="M29" s="264"/>
      <c r="N29" s="264"/>
      <c r="O29" s="264"/>
      <c r="P29" s="264"/>
      <c r="Q29" s="264"/>
      <c r="R29" s="264"/>
      <c r="S29" s="264"/>
      <c r="T29" s="214"/>
    </row>
    <row r="30" spans="2:20" x14ac:dyDescent="0.25">
      <c r="B30" s="219"/>
      <c r="C30" s="264"/>
      <c r="D30" s="264"/>
      <c r="E30" s="264"/>
      <c r="F30" s="264"/>
      <c r="G30" s="264"/>
      <c r="H30" s="264"/>
      <c r="I30" s="264"/>
      <c r="J30" s="264"/>
      <c r="K30" s="264"/>
      <c r="L30" s="264"/>
      <c r="M30" s="264"/>
      <c r="N30" s="264"/>
      <c r="O30" s="264"/>
      <c r="P30" s="264"/>
      <c r="Q30" s="264"/>
      <c r="R30" s="264"/>
      <c r="S30" s="264"/>
      <c r="T30" s="214"/>
    </row>
    <row r="31" spans="2:20" x14ac:dyDescent="0.25">
      <c r="B31" s="219"/>
      <c r="C31" s="264"/>
      <c r="D31" s="264"/>
      <c r="E31" s="264"/>
      <c r="F31" s="264"/>
      <c r="G31" s="264"/>
      <c r="H31" s="264"/>
      <c r="I31" s="264"/>
      <c r="J31" s="264"/>
      <c r="K31" s="264"/>
      <c r="L31" s="264"/>
      <c r="M31" s="264"/>
      <c r="N31" s="264"/>
      <c r="O31" s="264"/>
      <c r="P31" s="264"/>
      <c r="Q31" s="264"/>
      <c r="R31" s="264"/>
      <c r="S31" s="264"/>
      <c r="T31" s="214"/>
    </row>
    <row r="32" spans="2:20" x14ac:dyDescent="0.25">
      <c r="B32" s="219"/>
      <c r="C32" s="264"/>
      <c r="D32" s="264"/>
      <c r="E32" s="264"/>
      <c r="F32" s="264"/>
      <c r="G32" s="264"/>
      <c r="H32" s="264"/>
      <c r="I32" s="264"/>
      <c r="J32" s="264"/>
      <c r="K32" s="264"/>
      <c r="L32" s="264"/>
      <c r="M32" s="264"/>
      <c r="N32" s="264"/>
      <c r="O32" s="264"/>
      <c r="P32" s="264"/>
      <c r="Q32" s="264"/>
      <c r="R32" s="264"/>
      <c r="S32" s="264"/>
      <c r="T32" s="214"/>
    </row>
    <row r="33" spans="2:20" x14ac:dyDescent="0.25">
      <c r="B33" s="219"/>
      <c r="C33" s="264"/>
      <c r="D33" s="264"/>
      <c r="E33" s="264"/>
      <c r="F33" s="264"/>
      <c r="G33" s="264"/>
      <c r="H33" s="264"/>
      <c r="I33" s="264"/>
      <c r="J33" s="264"/>
      <c r="K33" s="264"/>
      <c r="L33" s="264"/>
      <c r="M33" s="264"/>
      <c r="N33" s="264"/>
      <c r="O33" s="264"/>
      <c r="P33" s="264"/>
      <c r="Q33" s="264"/>
      <c r="R33" s="264"/>
      <c r="S33" s="264"/>
      <c r="T33" s="214"/>
    </row>
    <row r="34" spans="2:20" x14ac:dyDescent="0.25">
      <c r="B34" s="219"/>
      <c r="C34" s="264"/>
      <c r="D34" s="264"/>
      <c r="E34" s="264"/>
      <c r="F34" s="264"/>
      <c r="G34" s="264"/>
      <c r="H34" s="264"/>
      <c r="I34" s="264"/>
      <c r="J34" s="264"/>
      <c r="K34" s="264"/>
      <c r="L34" s="264"/>
      <c r="M34" s="264"/>
      <c r="N34" s="264"/>
      <c r="O34" s="264"/>
      <c r="P34" s="264"/>
      <c r="Q34" s="264"/>
      <c r="R34" s="264"/>
      <c r="S34" s="264"/>
      <c r="T34" s="214"/>
    </row>
    <row r="35" spans="2:20" x14ac:dyDescent="0.25">
      <c r="B35" s="219"/>
      <c r="C35" s="264"/>
      <c r="D35" s="264"/>
      <c r="E35" s="264"/>
      <c r="F35" s="264"/>
      <c r="G35" s="264"/>
      <c r="H35" s="264"/>
      <c r="I35" s="264"/>
      <c r="J35" s="264"/>
      <c r="K35" s="264"/>
      <c r="L35" s="264"/>
      <c r="M35" s="264"/>
      <c r="N35" s="264"/>
      <c r="O35" s="264"/>
      <c r="P35" s="264"/>
      <c r="Q35" s="264"/>
      <c r="R35" s="264"/>
      <c r="S35" s="264"/>
      <c r="T35" s="214"/>
    </row>
    <row r="36" spans="2:20" x14ac:dyDescent="0.25">
      <c r="B36" s="219"/>
      <c r="C36" s="264"/>
      <c r="D36" s="264"/>
      <c r="E36" s="264"/>
      <c r="F36" s="264"/>
      <c r="G36" s="264"/>
      <c r="H36" s="264"/>
      <c r="I36" s="264"/>
      <c r="J36" s="264"/>
      <c r="K36" s="264"/>
      <c r="L36" s="264"/>
      <c r="M36" s="264"/>
      <c r="N36" s="264"/>
      <c r="O36" s="264"/>
      <c r="P36" s="264"/>
      <c r="Q36" s="264"/>
      <c r="R36" s="264"/>
      <c r="S36" s="264"/>
      <c r="T36" s="214"/>
    </row>
    <row r="37" spans="2:20" x14ac:dyDescent="0.25">
      <c r="B37" s="219"/>
      <c r="C37" s="264"/>
      <c r="D37" s="264"/>
      <c r="E37" s="264"/>
      <c r="F37" s="264"/>
      <c r="G37" s="264"/>
      <c r="H37" s="264"/>
      <c r="I37" s="264"/>
      <c r="J37" s="264"/>
      <c r="K37" s="264"/>
      <c r="L37" s="264"/>
      <c r="M37" s="264"/>
      <c r="N37" s="264"/>
      <c r="O37" s="264"/>
      <c r="P37" s="264"/>
      <c r="Q37" s="264"/>
      <c r="R37" s="264"/>
      <c r="S37" s="264"/>
      <c r="T37" s="214"/>
    </row>
    <row r="38" spans="2:20" x14ac:dyDescent="0.25">
      <c r="B38" s="219"/>
      <c r="C38" s="264"/>
      <c r="D38" s="264"/>
      <c r="E38" s="264"/>
      <c r="F38" s="264"/>
      <c r="G38" s="264"/>
      <c r="H38" s="264"/>
      <c r="I38" s="264"/>
      <c r="J38" s="264"/>
      <c r="K38" s="264"/>
      <c r="L38" s="264"/>
      <c r="M38" s="264"/>
      <c r="N38" s="264"/>
      <c r="O38" s="264"/>
      <c r="P38" s="264"/>
      <c r="Q38" s="264"/>
      <c r="R38" s="264"/>
      <c r="S38" s="264"/>
      <c r="T38" s="214"/>
    </row>
    <row r="39" spans="2:20" x14ac:dyDescent="0.25">
      <c r="B39" s="219"/>
      <c r="C39" s="264"/>
      <c r="D39" s="264"/>
      <c r="E39" s="264"/>
      <c r="F39" s="264"/>
      <c r="G39" s="264"/>
      <c r="H39" s="264"/>
      <c r="I39" s="264"/>
      <c r="J39" s="264"/>
      <c r="K39" s="264"/>
      <c r="L39" s="264"/>
      <c r="M39" s="264"/>
      <c r="N39" s="264"/>
      <c r="O39" s="264"/>
      <c r="P39" s="264"/>
      <c r="Q39" s="264"/>
      <c r="R39" s="264"/>
      <c r="S39" s="264"/>
      <c r="T39" s="214"/>
    </row>
    <row r="40" spans="2:20" x14ac:dyDescent="0.25">
      <c r="B40" s="219"/>
      <c r="C40" s="264"/>
      <c r="D40" s="264"/>
      <c r="E40" s="264"/>
      <c r="F40" s="264"/>
      <c r="G40" s="264"/>
      <c r="H40" s="264"/>
      <c r="I40" s="264"/>
      <c r="J40" s="264"/>
      <c r="K40" s="264"/>
      <c r="L40" s="264"/>
      <c r="M40" s="264"/>
      <c r="N40" s="264"/>
      <c r="O40" s="264"/>
      <c r="P40" s="264"/>
      <c r="Q40" s="264"/>
      <c r="R40" s="264"/>
      <c r="S40" s="264"/>
      <c r="T40" s="214"/>
    </row>
    <row r="41" spans="2:20" x14ac:dyDescent="0.25">
      <c r="B41" s="219"/>
      <c r="C41" s="264"/>
      <c r="D41" s="264"/>
      <c r="E41" s="264"/>
      <c r="F41" s="264"/>
      <c r="G41" s="264"/>
      <c r="H41" s="264"/>
      <c r="I41" s="264"/>
      <c r="J41" s="264"/>
      <c r="K41" s="264"/>
      <c r="L41" s="264"/>
      <c r="M41" s="264"/>
      <c r="N41" s="264"/>
      <c r="O41" s="264"/>
      <c r="P41" s="264"/>
      <c r="Q41" s="264"/>
      <c r="R41" s="264"/>
      <c r="S41" s="264"/>
      <c r="T41" s="214"/>
    </row>
    <row r="42" spans="2:20" ht="15.75" thickBot="1" x14ac:dyDescent="0.3">
      <c r="B42" s="219"/>
      <c r="C42" s="264"/>
      <c r="D42" s="264"/>
      <c r="E42" s="264"/>
      <c r="F42" s="264"/>
      <c r="G42" s="264"/>
      <c r="H42" s="264"/>
      <c r="I42" s="264"/>
      <c r="J42" s="264"/>
      <c r="K42" s="264"/>
      <c r="L42" s="264"/>
      <c r="M42" s="264"/>
      <c r="N42" s="264"/>
      <c r="O42" s="264"/>
      <c r="P42" s="264"/>
      <c r="Q42" s="264"/>
      <c r="R42" s="264"/>
      <c r="S42" s="264"/>
      <c r="T42" s="214"/>
    </row>
    <row r="43" spans="2:20" ht="31.5" x14ac:dyDescent="0.25">
      <c r="B43" s="219"/>
      <c r="C43" s="356" t="s">
        <v>2028</v>
      </c>
      <c r="D43" s="193" t="s">
        <v>1996</v>
      </c>
      <c r="E43" s="194" t="s">
        <v>1998</v>
      </c>
      <c r="F43" s="194" t="s">
        <v>1997</v>
      </c>
      <c r="G43" s="195" t="s">
        <v>1999</v>
      </c>
      <c r="H43" s="268"/>
      <c r="I43" s="356" t="s">
        <v>2022</v>
      </c>
      <c r="J43" s="193" t="s">
        <v>1996</v>
      </c>
      <c r="K43" s="194" t="s">
        <v>1998</v>
      </c>
      <c r="L43" s="194" t="s">
        <v>1997</v>
      </c>
      <c r="M43" s="195" t="s">
        <v>1999</v>
      </c>
      <c r="N43" s="268"/>
      <c r="O43" s="356" t="s">
        <v>2023</v>
      </c>
      <c r="P43" s="193" t="s">
        <v>1996</v>
      </c>
      <c r="Q43" s="194" t="s">
        <v>1998</v>
      </c>
      <c r="R43" s="194" t="s">
        <v>1997</v>
      </c>
      <c r="S43" s="195" t="s">
        <v>1999</v>
      </c>
      <c r="T43" s="266"/>
    </row>
    <row r="44" spans="2:20" ht="16.5" thickBot="1" x14ac:dyDescent="0.3">
      <c r="B44" s="219"/>
      <c r="C44" s="357"/>
      <c r="D44" s="294">
        <f>IF($F$5="&lt; 1.000 EW",'Vorgabe Daten TRH'!AF124,IF($F$5="1.000 - &lt; 5.000 EW",'Vorgabe Daten TRH'!AF189,IF($F$5="5.000 - &lt; 10.000 EW",'Vorgabe Daten TRH'!AF222,IF($F$5="10.000 - &lt; 20.000 EW",'Vorgabe Daten TRH'!AF237,IF($F$5="20.000 - &lt; 50.000 EW",'Vorgabe Daten TRH'!AF255,'Vorgabe Daten TRH'!AF266)))))</f>
        <v>71.005417016904829</v>
      </c>
      <c r="E44" s="295">
        <f>IF($F$5="&lt; 1.000 EW",'Vorgabe Daten TRH'!AF126,IF($F$5="1.000 - &lt; 5.000 EW",'Vorgabe Daten TRH'!AF191,IF($F$5="5.000 - &lt; 10.000 EW",'Vorgabe Daten TRH'!AF224,IF($F$5="10.000 - &lt; 20.000 EW",'Vorgabe Daten TRH'!AF239,IF($F$5="20.000 - &lt; 50.000 EW",'Vorgabe Daten TRH'!AF257,'Vorgabe Daten TRH'!AF268)))))</f>
        <v>160.46511627906978</v>
      </c>
      <c r="F44" s="296">
        <f>IF($F$5="&lt; 1.000 EW",'Vorgabe Daten TRH'!AF125,IF($F$5="1.000 - &lt; 5.000 EW",'Vorgabe Daten TRH'!AF190,IF($F$5="5.000 - &lt; 10.000 EW",'Vorgabe Daten TRH'!AF223,IF($F$5="10.000 - &lt; 20.000 EW",'Vorgabe Daten TRH'!AF238,IF($F$5="20.000 - &lt; 50.000 EW",'Vorgabe Daten TRH'!AF256,'Vorgabe Daten TRH'!AF267)))))</f>
        <v>49.047619047619051</v>
      </c>
      <c r="G44" s="297">
        <f>IF($F$5="&lt; 1.000 EW",'Vorgabe Daten TRH'!AF127,IF($F$5="1.000 - &lt; 5.000 EW",'Vorgabe Daten TRH'!AF192,IF($F$5="5.000 - &lt; 10.000 EW",'Vorgabe Daten TRH'!AF225,IF($F$5="10.000 - &lt; 20.000 EW",'Vorgabe Daten TRH'!AF240,IF($F$5="20.000 - &lt; 50.000 EW",'Vorgabe Daten TRH'!AF258,'Vorgabe Daten TRH'!AF269)))))</f>
        <v>104.7855924554117</v>
      </c>
      <c r="H44" s="268"/>
      <c r="I44" s="357"/>
      <c r="J44" s="298">
        <f>IF($F$5="&lt; 1.000 EW",'Vorgabe Daten TRH'!AG124,IF($F$5="1.000 - &lt; 5.000 EW",'Vorgabe Daten TRH'!AG189,IF($F$5="5.000 - &lt; 10.000 EW",'Vorgabe Daten TRH'!AG222,IF($F$5="10.000 - &lt; 20.000 EW",'Vorgabe Daten TRH'!AG237,IF($F$5="20.000 - &lt; 50.000 EW",'Vorgabe Daten TRH'!AG255,'Vorgabe Daten TRH'!AG266)))))</f>
        <v>6258.040377727124</v>
      </c>
      <c r="K44" s="295">
        <f>IF($F$5="&lt; 1.000 EW",'Vorgabe Daten TRH'!AG126,IF($F$5="1.000 - &lt; 5.000 EW",'Vorgabe Daten TRH'!AG191,IF($F$5="5.000 - &lt; 10.000 EW",'Vorgabe Daten TRH'!AG224,IF($F$5="10.000 - &lt; 20.000 EW",'Vorgabe Daten TRH'!AG239,IF($F$5="20.000 - &lt; 50.000 EW",'Vorgabe Daten TRH'!AG257,'Vorgabe Daten TRH'!AG268)))))</f>
        <v>13272.727272727272</v>
      </c>
      <c r="L44" s="295">
        <f>IF($F$5="&lt; 1.000 EW",'Vorgabe Daten TRH'!AG125,IF($F$5="1.000 - &lt; 5.000 EW",'Vorgabe Daten TRH'!AG190,IF($F$5="5.000 - &lt; 10.000 EW",'Vorgabe Daten TRH'!AG223,IF($F$5="10.000 - &lt; 20.000 EW",'Vorgabe Daten TRH'!AG238,IF($F$5="20.000 - &lt; 50.000 EW",'Vorgabe Daten TRH'!AG256,'Vorgabe Daten TRH'!AG267)))))</f>
        <v>4221.833333333333</v>
      </c>
      <c r="M44" s="299">
        <f>IF($F$5="&lt; 1.000 EW",'Vorgabe Daten TRH'!AG127,IF($F$5="1.000 - &lt; 5.000 EW",'Vorgabe Daten TRH'!AG192,IF($F$5="5.000 - &lt; 10.000 EW",'Vorgabe Daten TRH'!AG225,IF($F$5="10.000 - &lt; 20.000 EW",'Vorgabe Daten TRH'!AG240,IF($F$5="20.000 - &lt; 50.000 EW",'Vorgabe Daten TRH'!AG258,'Vorgabe Daten TRH'!AG269)))))</f>
        <v>9125.2405660377353</v>
      </c>
      <c r="N44" s="268"/>
      <c r="O44" s="357"/>
      <c r="P44" s="294">
        <f>IF($F$5="&lt; 1.000 EW",'Vorgabe Daten TRH'!AH124,IF($F$5="1.000 - &lt; 5.000 EW",'Vorgabe Daten TRH'!AH189,IF($F$5="5.000 - &lt; 10.000 EW",'Vorgabe Daten TRH'!AH222,IF($F$5="10.000 - &lt; 20.000 EW",'Vorgabe Daten TRH'!AH237,IF($F$5="20.000 - &lt; 50.000 EW",'Vorgabe Daten TRH'!AH255,'Vorgabe Daten TRH'!AH266)))))</f>
        <v>46.151581172789093</v>
      </c>
      <c r="Q44" s="295">
        <f>IF($F$5="&lt; 1.000 EW",'Vorgabe Daten TRH'!AH126,IF($F$5="1.000 - &lt; 5.000 EW",'Vorgabe Daten TRH'!AH191,IF($F$5="5.000 - &lt; 10.000 EW",'Vorgabe Daten TRH'!AH224,IF($F$5="10.000 - &lt; 20.000 EW",'Vorgabe Daten TRH'!AH239,IF($F$5="20.000 - &lt; 50.000 EW",'Vorgabe Daten TRH'!AH257,'Vorgabe Daten TRH'!AH268)))))</f>
        <v>70.687802207827758</v>
      </c>
      <c r="R44" s="296">
        <f>IF($F$5="&lt; 1.000 EW",'Vorgabe Daten TRH'!AH125,IF($F$5="1.000 - &lt; 5.000 EW",'Vorgabe Daten TRH'!AH190,IF($F$5="5.000 - &lt; 10.000 EW",'Vorgabe Daten TRH'!AH223,IF($F$5="10.000 - &lt; 20.000 EW",'Vorgabe Daten TRH'!AH238,IF($F$5="20.000 - &lt; 50.000 EW",'Vorgabe Daten TRH'!AH256,'Vorgabe Daten TRH'!AH267)))))</f>
        <v>37.91016349233103</v>
      </c>
      <c r="S44" s="297">
        <f>IF($F$5="&lt; 1.000 EW",'Vorgabe Daten TRH'!AH127,IF($F$5="1.000 - &lt; 5.000 EW",'Vorgabe Daten TRH'!AH192,IF($F$5="5.000 - &lt; 10.000 EW",'Vorgabe Daten TRH'!AH225,IF($F$5="10.000 - &lt; 20.000 EW",'Vorgabe Daten TRH'!AH240,IF($F$5="20.000 - &lt; 50.000 EW",'Vorgabe Daten TRH'!AH258,'Vorgabe Daten TRH'!AH269)))))</f>
        <v>54.878331496676097</v>
      </c>
      <c r="T44" s="266"/>
    </row>
    <row r="45" spans="2:20" ht="31.5" customHeight="1" x14ac:dyDescent="0.25">
      <c r="B45" s="219"/>
      <c r="C45" s="357"/>
      <c r="D45" s="196" t="s">
        <v>2000</v>
      </c>
      <c r="E45" s="354"/>
      <c r="F45" s="354"/>
      <c r="G45" s="220" t="s">
        <v>2003</v>
      </c>
      <c r="H45" s="268"/>
      <c r="I45" s="357"/>
      <c r="J45" s="196" t="s">
        <v>2000</v>
      </c>
      <c r="K45" s="354"/>
      <c r="L45" s="354"/>
      <c r="M45" s="220" t="s">
        <v>2003</v>
      </c>
      <c r="N45" s="268"/>
      <c r="O45" s="357"/>
      <c r="P45" s="196" t="s">
        <v>2000</v>
      </c>
      <c r="Q45" s="354"/>
      <c r="R45" s="354"/>
      <c r="S45" s="220" t="s">
        <v>2003</v>
      </c>
      <c r="T45" s="266"/>
    </row>
    <row r="46" spans="2:20" ht="19.5" thickBot="1" x14ac:dyDescent="0.35">
      <c r="B46" s="219"/>
      <c r="C46" s="358"/>
      <c r="D46" s="300">
        <f>IF($F$5="&lt; 1.000 EW",'Vorgabe Daten TRH'!AF128,IF($F$5="1.000 - &lt; 5.000 EW",'Vorgabe Daten TRH'!AF193,IF($F$5="5.000 - &lt; 10.000 EW",'Vorgabe Daten TRH'!AF226,IF($F$5="10.000 - &lt; 20.000 EW",'Vorgabe Daten TRH'!AF241,IF($F$5="20.000 - &lt; 50.000 EW",'Vorgabe Daten TRH'!AF259,'Vorgabe Daten TRH'!AF270)))))</f>
        <v>84.052906739623666</v>
      </c>
      <c r="E46" s="355"/>
      <c r="F46" s="355"/>
      <c r="G46" s="301">
        <f>Dateneingabe!D17/Dateneingabe!D15*1000</f>
        <v>110</v>
      </c>
      <c r="H46" s="268"/>
      <c r="I46" s="358"/>
      <c r="J46" s="302">
        <f>IF($F$5="&lt; 1.000 EW",'Vorgabe Daten TRH'!AG128,IF($F$5="1.000 - &lt; 5.000 EW",'Vorgabe Daten TRH'!AG193,IF($F$5="5.000 - &lt; 10.000 EW",'Vorgabe Daten TRH'!AG226,IF($F$5="10.000 - &lt; 20.000 EW",'Vorgabe Daten TRH'!AG241,IF($F$5="20.000 - &lt; 50.000 EW",'Vorgabe Daten TRH'!AG259,'Vorgabe Daten TRH'!AG270)))))</f>
        <v>8715.1083859478713</v>
      </c>
      <c r="K46" s="355"/>
      <c r="L46" s="355"/>
      <c r="M46" s="301">
        <f>Dateneingabe!D19/Dateneingabe!D13</f>
        <v>10714.285714285714</v>
      </c>
      <c r="N46" s="268"/>
      <c r="O46" s="358"/>
      <c r="P46" s="300">
        <f>IF($F$5="&lt; 1.000 EW",'Vorgabe Daten TRH'!AH128,IF($F$5="1.000 - &lt; 5.000 EW",'Vorgabe Daten TRH'!AH193,IF($F$5="5.000 - &lt; 10.000 EW",'Vorgabe Daten TRH'!AH226,IF($F$5="10.000 - &lt; 20.000 EW",'Vorgabe Daten TRH'!AH241,IF($F$5="20.000 - &lt; 50.000 EW",'Vorgabe Daten TRH'!AH259,'Vorgabe Daten TRH'!AH270)))))</f>
        <v>49.599702509427971</v>
      </c>
      <c r="Q46" s="355"/>
      <c r="R46" s="355"/>
      <c r="S46" s="301">
        <f>Dateneingabe!D19/Dateneingabe!D8</f>
        <v>150</v>
      </c>
      <c r="T46" s="266"/>
    </row>
    <row r="47" spans="2:20" x14ac:dyDescent="0.25">
      <c r="B47" s="219"/>
      <c r="C47" s="264"/>
      <c r="D47" s="264"/>
      <c r="E47" s="264"/>
      <c r="F47" s="264"/>
      <c r="G47" s="264"/>
      <c r="H47" s="264"/>
      <c r="I47" s="264"/>
      <c r="J47" s="264"/>
      <c r="K47" s="264"/>
      <c r="L47" s="264"/>
      <c r="M47" s="264"/>
      <c r="N47" s="264"/>
      <c r="O47" s="264"/>
      <c r="P47" s="264"/>
      <c r="Q47" s="264"/>
      <c r="R47" s="264"/>
      <c r="S47" s="264"/>
      <c r="T47" s="214"/>
    </row>
    <row r="48" spans="2:20" x14ac:dyDescent="0.25">
      <c r="B48" s="219"/>
      <c r="C48" s="264"/>
      <c r="D48" s="264"/>
      <c r="E48" s="264"/>
      <c r="F48" s="264"/>
      <c r="G48" s="264"/>
      <c r="H48" s="264"/>
      <c r="I48" s="264"/>
      <c r="J48" s="264"/>
      <c r="K48" s="264"/>
      <c r="L48" s="264"/>
      <c r="M48" s="264"/>
      <c r="N48" s="264"/>
      <c r="O48" s="264"/>
      <c r="P48" s="264"/>
      <c r="Q48" s="264"/>
      <c r="R48" s="264"/>
      <c r="S48" s="264"/>
      <c r="T48" s="214"/>
    </row>
    <row r="49" spans="2:20" x14ac:dyDescent="0.25">
      <c r="B49" s="219"/>
      <c r="C49" s="264"/>
      <c r="D49" s="264"/>
      <c r="E49" s="264"/>
      <c r="F49" s="264"/>
      <c r="G49" s="264"/>
      <c r="H49" s="264"/>
      <c r="I49" s="264"/>
      <c r="J49" s="264"/>
      <c r="K49" s="264"/>
      <c r="L49" s="264"/>
      <c r="M49" s="264"/>
      <c r="N49" s="264"/>
      <c r="O49" s="264"/>
      <c r="P49" s="264"/>
      <c r="Q49" s="264"/>
      <c r="R49" s="264"/>
      <c r="S49" s="264"/>
      <c r="T49" s="214"/>
    </row>
    <row r="50" spans="2:20" x14ac:dyDescent="0.25">
      <c r="B50" s="219"/>
      <c r="C50" s="264"/>
      <c r="D50" s="264"/>
      <c r="E50" s="264"/>
      <c r="F50" s="264"/>
      <c r="G50" s="264"/>
      <c r="H50" s="264"/>
      <c r="I50" s="264"/>
      <c r="J50" s="264"/>
      <c r="K50" s="264"/>
      <c r="L50" s="264"/>
      <c r="M50" s="264"/>
      <c r="N50" s="264"/>
      <c r="O50" s="264"/>
      <c r="P50" s="264"/>
      <c r="Q50" s="264"/>
      <c r="R50" s="264"/>
      <c r="S50" s="264"/>
      <c r="T50" s="214"/>
    </row>
    <row r="51" spans="2:20" x14ac:dyDescent="0.25">
      <c r="B51" s="219"/>
      <c r="C51" s="264"/>
      <c r="D51" s="264"/>
      <c r="E51" s="264"/>
      <c r="F51" s="264"/>
      <c r="G51" s="264"/>
      <c r="H51" s="264"/>
      <c r="I51" s="264"/>
      <c r="J51" s="264"/>
      <c r="K51" s="264"/>
      <c r="L51" s="264"/>
      <c r="M51" s="264"/>
      <c r="N51" s="264"/>
      <c r="O51" s="264"/>
      <c r="P51" s="264"/>
      <c r="Q51" s="264"/>
      <c r="R51" s="264"/>
      <c r="S51" s="264"/>
      <c r="T51" s="214"/>
    </row>
    <row r="52" spans="2:20" x14ac:dyDescent="0.25">
      <c r="B52" s="219"/>
      <c r="C52" s="264"/>
      <c r="D52" s="264"/>
      <c r="E52" s="264"/>
      <c r="F52" s="264"/>
      <c r="G52" s="264"/>
      <c r="H52" s="264"/>
      <c r="I52" s="264"/>
      <c r="J52" s="264"/>
      <c r="K52" s="264"/>
      <c r="L52" s="264"/>
      <c r="M52" s="264"/>
      <c r="N52" s="264"/>
      <c r="O52" s="264"/>
      <c r="P52" s="264"/>
      <c r="Q52" s="264"/>
      <c r="R52" s="264"/>
      <c r="S52" s="264"/>
      <c r="T52" s="214"/>
    </row>
    <row r="53" spans="2:20" x14ac:dyDescent="0.25">
      <c r="B53" s="219"/>
      <c r="C53" s="264"/>
      <c r="D53" s="264"/>
      <c r="E53" s="264"/>
      <c r="F53" s="264"/>
      <c r="G53" s="264"/>
      <c r="H53" s="264"/>
      <c r="I53" s="264"/>
      <c r="J53" s="264"/>
      <c r="K53" s="264"/>
      <c r="L53" s="264"/>
      <c r="M53" s="264"/>
      <c r="N53" s="264"/>
      <c r="O53" s="264"/>
      <c r="P53" s="264"/>
      <c r="Q53" s="264"/>
      <c r="R53" s="264"/>
      <c r="S53" s="264"/>
      <c r="T53" s="214"/>
    </row>
    <row r="54" spans="2:20" x14ac:dyDescent="0.25">
      <c r="B54" s="219"/>
      <c r="C54" s="264"/>
      <c r="D54" s="264"/>
      <c r="E54" s="264"/>
      <c r="F54" s="264"/>
      <c r="G54" s="264"/>
      <c r="H54" s="264"/>
      <c r="I54" s="264"/>
      <c r="J54" s="264"/>
      <c r="K54" s="264"/>
      <c r="L54" s="264"/>
      <c r="M54" s="264"/>
      <c r="N54" s="264"/>
      <c r="O54" s="264"/>
      <c r="P54" s="264"/>
      <c r="Q54" s="264"/>
      <c r="R54" s="264"/>
      <c r="S54" s="264"/>
      <c r="T54" s="214"/>
    </row>
    <row r="55" spans="2:20" x14ac:dyDescent="0.25">
      <c r="B55" s="219"/>
      <c r="C55" s="264"/>
      <c r="D55" s="264"/>
      <c r="E55" s="264"/>
      <c r="F55" s="264"/>
      <c r="G55" s="264"/>
      <c r="H55" s="264"/>
      <c r="I55" s="264"/>
      <c r="J55" s="264"/>
      <c r="K55" s="264"/>
      <c r="L55" s="264"/>
      <c r="M55" s="264"/>
      <c r="N55" s="264"/>
      <c r="O55" s="264"/>
      <c r="P55" s="264"/>
      <c r="Q55" s="264"/>
      <c r="R55" s="264"/>
      <c r="S55" s="264"/>
      <c r="T55" s="214"/>
    </row>
    <row r="56" spans="2:20" x14ac:dyDescent="0.25">
      <c r="B56" s="219"/>
      <c r="C56" s="264"/>
      <c r="D56" s="264"/>
      <c r="E56" s="264"/>
      <c r="F56" s="264"/>
      <c r="G56" s="264"/>
      <c r="H56" s="264"/>
      <c r="I56" s="264"/>
      <c r="J56" s="264"/>
      <c r="K56" s="264"/>
      <c r="L56" s="264"/>
      <c r="M56" s="264"/>
      <c r="N56" s="264"/>
      <c r="O56" s="264"/>
      <c r="P56" s="264"/>
      <c r="Q56" s="264"/>
      <c r="R56" s="264"/>
      <c r="S56" s="264"/>
      <c r="T56" s="214"/>
    </row>
    <row r="57" spans="2:20" x14ac:dyDescent="0.25">
      <c r="B57" s="219"/>
      <c r="C57" s="264"/>
      <c r="D57" s="264"/>
      <c r="E57" s="264"/>
      <c r="F57" s="264"/>
      <c r="G57" s="264"/>
      <c r="H57" s="264"/>
      <c r="I57" s="264"/>
      <c r="J57" s="264"/>
      <c r="K57" s="264"/>
      <c r="L57" s="264"/>
      <c r="M57" s="264"/>
      <c r="N57" s="264"/>
      <c r="O57" s="264"/>
      <c r="P57" s="264"/>
      <c r="Q57" s="264"/>
      <c r="R57" s="264"/>
      <c r="S57" s="264"/>
      <c r="T57" s="214"/>
    </row>
    <row r="58" spans="2:20" x14ac:dyDescent="0.25">
      <c r="B58" s="219"/>
      <c r="C58" s="264"/>
      <c r="D58" s="264"/>
      <c r="E58" s="264"/>
      <c r="F58" s="264"/>
      <c r="G58" s="264"/>
      <c r="H58" s="264"/>
      <c r="I58" s="264"/>
      <c r="J58" s="264"/>
      <c r="K58" s="264"/>
      <c r="L58" s="264"/>
      <c r="M58" s="264"/>
      <c r="N58" s="264"/>
      <c r="O58" s="264"/>
      <c r="P58" s="264"/>
      <c r="Q58" s="264"/>
      <c r="R58" s="264"/>
      <c r="S58" s="264"/>
      <c r="T58" s="214"/>
    </row>
    <row r="59" spans="2:20" x14ac:dyDescent="0.25">
      <c r="B59" s="219"/>
      <c r="C59" s="264"/>
      <c r="D59" s="264"/>
      <c r="E59" s="264"/>
      <c r="F59" s="264"/>
      <c r="G59" s="264"/>
      <c r="H59" s="264"/>
      <c r="I59" s="264"/>
      <c r="J59" s="264"/>
      <c r="K59" s="264"/>
      <c r="L59" s="264"/>
      <c r="M59" s="264"/>
      <c r="N59" s="264"/>
      <c r="O59" s="264"/>
      <c r="P59" s="264"/>
      <c r="Q59" s="264"/>
      <c r="R59" s="264"/>
      <c r="S59" s="264"/>
      <c r="T59" s="214"/>
    </row>
    <row r="60" spans="2:20" x14ac:dyDescent="0.25">
      <c r="B60" s="219"/>
      <c r="C60" s="264"/>
      <c r="D60" s="264"/>
      <c r="E60" s="264"/>
      <c r="F60" s="264"/>
      <c r="G60" s="264"/>
      <c r="H60" s="264"/>
      <c r="I60" s="264"/>
      <c r="J60" s="264"/>
      <c r="K60" s="264"/>
      <c r="L60" s="264"/>
      <c r="M60" s="264"/>
      <c r="N60" s="264"/>
      <c r="O60" s="264"/>
      <c r="P60" s="264"/>
      <c r="Q60" s="264"/>
      <c r="R60" s="264"/>
      <c r="S60" s="264"/>
      <c r="T60" s="214"/>
    </row>
    <row r="61" spans="2:20" x14ac:dyDescent="0.25">
      <c r="B61" s="219"/>
      <c r="C61" s="264"/>
      <c r="D61" s="264"/>
      <c r="E61" s="264"/>
      <c r="F61" s="264"/>
      <c r="G61" s="264"/>
      <c r="H61" s="264"/>
      <c r="I61" s="264"/>
      <c r="J61" s="264"/>
      <c r="K61" s="264"/>
      <c r="L61" s="264"/>
      <c r="M61" s="264"/>
      <c r="N61" s="264"/>
      <c r="O61" s="264"/>
      <c r="P61" s="264"/>
      <c r="Q61" s="264"/>
      <c r="R61" s="264"/>
      <c r="S61" s="264"/>
      <c r="T61" s="214"/>
    </row>
    <row r="62" spans="2:20" x14ac:dyDescent="0.25">
      <c r="B62" s="219"/>
      <c r="C62" s="264"/>
      <c r="D62" s="264"/>
      <c r="E62" s="264"/>
      <c r="F62" s="264"/>
      <c r="G62" s="264"/>
      <c r="H62" s="264"/>
      <c r="I62" s="264"/>
      <c r="J62" s="264"/>
      <c r="K62" s="264"/>
      <c r="L62" s="264"/>
      <c r="M62" s="264"/>
      <c r="N62" s="264"/>
      <c r="O62" s="264"/>
      <c r="P62" s="264"/>
      <c r="Q62" s="264"/>
      <c r="R62" s="264"/>
      <c r="S62" s="264"/>
      <c r="T62" s="214"/>
    </row>
    <row r="63" spans="2:20" x14ac:dyDescent="0.25">
      <c r="B63" s="219"/>
      <c r="C63" s="264"/>
      <c r="D63" s="264"/>
      <c r="E63" s="264"/>
      <c r="F63" s="264"/>
      <c r="G63" s="264"/>
      <c r="H63" s="264"/>
      <c r="I63" s="264"/>
      <c r="J63" s="264"/>
      <c r="K63" s="264"/>
      <c r="L63" s="264"/>
      <c r="M63" s="264"/>
      <c r="N63" s="264"/>
      <c r="O63" s="264"/>
      <c r="P63" s="264"/>
      <c r="Q63" s="264"/>
      <c r="R63" s="264"/>
      <c r="S63" s="264"/>
      <c r="T63" s="214"/>
    </row>
    <row r="64" spans="2:20" x14ac:dyDescent="0.25">
      <c r="B64" s="219"/>
      <c r="C64" s="264"/>
      <c r="D64" s="264"/>
      <c r="E64" s="264"/>
      <c r="F64" s="264"/>
      <c r="G64" s="264"/>
      <c r="H64" s="264"/>
      <c r="I64" s="264"/>
      <c r="J64" s="264"/>
      <c r="K64" s="264"/>
      <c r="L64" s="264"/>
      <c r="M64" s="264"/>
      <c r="N64" s="264"/>
      <c r="O64" s="264"/>
      <c r="P64" s="264"/>
      <c r="Q64" s="264"/>
      <c r="R64" s="264"/>
      <c r="S64" s="264"/>
      <c r="T64" s="214"/>
    </row>
    <row r="65" spans="2:20" x14ac:dyDescent="0.25">
      <c r="B65" s="219"/>
      <c r="C65" s="264"/>
      <c r="D65" s="264"/>
      <c r="E65" s="264"/>
      <c r="F65" s="264"/>
      <c r="G65" s="264"/>
      <c r="H65" s="264"/>
      <c r="I65" s="264"/>
      <c r="J65" s="264"/>
      <c r="K65" s="264"/>
      <c r="L65" s="264"/>
      <c r="M65" s="264"/>
      <c r="N65" s="264"/>
      <c r="O65" s="264"/>
      <c r="P65" s="264"/>
      <c r="Q65" s="264"/>
      <c r="R65" s="264"/>
      <c r="S65" s="264"/>
      <c r="T65" s="214"/>
    </row>
    <row r="66" spans="2:20" x14ac:dyDescent="0.25">
      <c r="B66" s="219"/>
      <c r="C66" s="264"/>
      <c r="D66" s="264"/>
      <c r="E66" s="264"/>
      <c r="F66" s="264"/>
      <c r="G66" s="264"/>
      <c r="H66" s="264"/>
      <c r="I66" s="264"/>
      <c r="J66" s="264"/>
      <c r="K66" s="264"/>
      <c r="L66" s="264"/>
      <c r="M66" s="264"/>
      <c r="N66" s="264"/>
      <c r="O66" s="264"/>
      <c r="P66" s="264"/>
      <c r="Q66" s="264"/>
      <c r="R66" s="264"/>
      <c r="S66" s="264"/>
      <c r="T66" s="214"/>
    </row>
    <row r="67" spans="2:20" x14ac:dyDescent="0.25">
      <c r="B67" s="219"/>
      <c r="C67" s="264"/>
      <c r="D67" s="264"/>
      <c r="E67" s="264"/>
      <c r="F67" s="264"/>
      <c r="G67" s="264"/>
      <c r="H67" s="264"/>
      <c r="I67" s="264"/>
      <c r="J67" s="264"/>
      <c r="K67" s="264"/>
      <c r="L67" s="264"/>
      <c r="M67" s="264"/>
      <c r="N67" s="264"/>
      <c r="O67" s="264"/>
      <c r="P67" s="264"/>
      <c r="Q67" s="264"/>
      <c r="R67" s="264"/>
      <c r="S67" s="264"/>
      <c r="T67" s="214"/>
    </row>
    <row r="68" spans="2:20" x14ac:dyDescent="0.25">
      <c r="B68" s="219"/>
      <c r="C68" s="264"/>
      <c r="D68" s="264"/>
      <c r="E68" s="264"/>
      <c r="F68" s="264"/>
      <c r="G68" s="264"/>
      <c r="H68" s="264"/>
      <c r="I68" s="264"/>
      <c r="J68" s="264"/>
      <c r="K68" s="264"/>
      <c r="L68" s="264"/>
      <c r="M68" s="264"/>
      <c r="N68" s="264"/>
      <c r="O68" s="264"/>
      <c r="P68" s="264"/>
      <c r="Q68" s="264"/>
      <c r="R68" s="264"/>
      <c r="S68" s="264"/>
      <c r="T68" s="214"/>
    </row>
    <row r="69" spans="2:20" x14ac:dyDescent="0.25">
      <c r="B69" s="219"/>
      <c r="C69" s="264"/>
      <c r="D69" s="264"/>
      <c r="E69" s="264"/>
      <c r="F69" s="264"/>
      <c r="G69" s="264"/>
      <c r="H69" s="264"/>
      <c r="I69" s="264"/>
      <c r="J69" s="264"/>
      <c r="K69" s="264"/>
      <c r="L69" s="264"/>
      <c r="M69" s="264"/>
      <c r="N69" s="264"/>
      <c r="O69" s="264"/>
      <c r="P69" s="264"/>
      <c r="Q69" s="264"/>
      <c r="R69" s="264"/>
      <c r="S69" s="264"/>
      <c r="T69" s="214"/>
    </row>
    <row r="70" spans="2:20" x14ac:dyDescent="0.25">
      <c r="B70" s="219"/>
      <c r="C70" s="264"/>
      <c r="D70" s="264"/>
      <c r="E70" s="264"/>
      <c r="F70" s="264"/>
      <c r="G70" s="264"/>
      <c r="H70" s="264"/>
      <c r="I70" s="264"/>
      <c r="J70" s="264"/>
      <c r="K70" s="264"/>
      <c r="L70" s="264"/>
      <c r="M70" s="264"/>
      <c r="N70" s="264"/>
      <c r="O70" s="264"/>
      <c r="P70" s="264"/>
      <c r="Q70" s="264"/>
      <c r="R70" s="264"/>
      <c r="S70" s="264"/>
      <c r="T70" s="214"/>
    </row>
    <row r="71" spans="2:20" x14ac:dyDescent="0.25">
      <c r="B71" s="219"/>
      <c r="C71" s="264"/>
      <c r="D71" s="264"/>
      <c r="E71" s="264"/>
      <c r="F71" s="264"/>
      <c r="G71" s="264"/>
      <c r="H71" s="264"/>
      <c r="I71" s="264"/>
      <c r="J71" s="264"/>
      <c r="K71" s="264"/>
      <c r="L71" s="264"/>
      <c r="M71" s="264"/>
      <c r="N71" s="264"/>
      <c r="O71" s="264"/>
      <c r="P71" s="264"/>
      <c r="Q71" s="264"/>
      <c r="R71" s="264"/>
      <c r="S71" s="264"/>
      <c r="T71" s="214"/>
    </row>
    <row r="72" spans="2:20" x14ac:dyDescent="0.25">
      <c r="B72" s="219"/>
      <c r="C72" s="264"/>
      <c r="D72" s="264"/>
      <c r="E72" s="264"/>
      <c r="F72" s="264"/>
      <c r="G72" s="264"/>
      <c r="H72" s="264"/>
      <c r="I72" s="264"/>
      <c r="J72" s="264"/>
      <c r="K72" s="264"/>
      <c r="L72" s="264"/>
      <c r="M72" s="264"/>
      <c r="N72" s="264"/>
      <c r="O72" s="264"/>
      <c r="P72" s="264"/>
      <c r="Q72" s="264"/>
      <c r="R72" s="264"/>
      <c r="S72" s="264"/>
      <c r="T72" s="214"/>
    </row>
    <row r="73" spans="2:20" x14ac:dyDescent="0.25">
      <c r="B73" s="219"/>
      <c r="C73" s="264"/>
      <c r="D73" s="264"/>
      <c r="E73" s="264"/>
      <c r="F73" s="264"/>
      <c r="G73" s="264"/>
      <c r="H73" s="264"/>
      <c r="I73" s="264"/>
      <c r="J73" s="264"/>
      <c r="K73" s="264"/>
      <c r="L73" s="264"/>
      <c r="M73" s="264"/>
      <c r="N73" s="264"/>
      <c r="O73" s="264"/>
      <c r="P73" s="264"/>
      <c r="Q73" s="264"/>
      <c r="R73" s="264"/>
      <c r="S73" s="264"/>
      <c r="T73" s="214"/>
    </row>
    <row r="74" spans="2:20" x14ac:dyDescent="0.25">
      <c r="B74" s="219"/>
      <c r="C74" s="264"/>
      <c r="D74" s="264"/>
      <c r="E74" s="264"/>
      <c r="F74" s="264"/>
      <c r="G74" s="264"/>
      <c r="H74" s="264"/>
      <c r="I74" s="264"/>
      <c r="J74" s="264"/>
      <c r="K74" s="264"/>
      <c r="L74" s="264"/>
      <c r="M74" s="264"/>
      <c r="N74" s="264"/>
      <c r="O74" s="264"/>
      <c r="P74" s="264"/>
      <c r="Q74" s="264"/>
      <c r="R74" s="264"/>
      <c r="S74" s="264"/>
      <c r="T74" s="214"/>
    </row>
    <row r="75" spans="2:20" x14ac:dyDescent="0.25">
      <c r="B75" s="219"/>
      <c r="C75" s="264"/>
      <c r="D75" s="264"/>
      <c r="E75" s="264"/>
      <c r="F75" s="264"/>
      <c r="G75" s="264"/>
      <c r="H75" s="264"/>
      <c r="I75" s="264"/>
      <c r="J75" s="264"/>
      <c r="K75" s="264"/>
      <c r="L75" s="264"/>
      <c r="M75" s="264"/>
      <c r="N75" s="264"/>
      <c r="O75" s="264"/>
      <c r="P75" s="264"/>
      <c r="Q75" s="264"/>
      <c r="R75" s="264"/>
      <c r="S75" s="264"/>
      <c r="T75" s="214"/>
    </row>
    <row r="76" spans="2:20" x14ac:dyDescent="0.25">
      <c r="B76" s="219"/>
      <c r="C76" s="264"/>
      <c r="D76" s="264"/>
      <c r="E76" s="264"/>
      <c r="F76" s="264"/>
      <c r="G76" s="264"/>
      <c r="H76" s="264"/>
      <c r="I76" s="264"/>
      <c r="J76" s="264"/>
      <c r="K76" s="264"/>
      <c r="L76" s="264"/>
      <c r="M76" s="264"/>
      <c r="N76" s="264"/>
      <c r="O76" s="264"/>
      <c r="P76" s="264"/>
      <c r="Q76" s="264"/>
      <c r="R76" s="264"/>
      <c r="S76" s="264"/>
      <c r="T76" s="214"/>
    </row>
    <row r="77" spans="2:20" ht="15.75" thickBot="1" x14ac:dyDescent="0.3">
      <c r="B77" s="219"/>
      <c r="C77" s="264"/>
      <c r="D77" s="264"/>
      <c r="E77" s="264"/>
      <c r="F77" s="264"/>
      <c r="G77" s="264"/>
      <c r="H77" s="264"/>
      <c r="I77" s="264"/>
      <c r="J77" s="264"/>
      <c r="K77" s="264"/>
      <c r="L77" s="264"/>
      <c r="M77" s="264"/>
      <c r="N77" s="264"/>
      <c r="O77" s="264"/>
      <c r="P77" s="264"/>
      <c r="Q77" s="264"/>
      <c r="R77" s="264"/>
      <c r="S77" s="264"/>
      <c r="T77" s="214"/>
    </row>
    <row r="78" spans="2:20" ht="31.5" x14ac:dyDescent="0.25">
      <c r="B78" s="219"/>
      <c r="C78" s="356" t="s">
        <v>2030</v>
      </c>
      <c r="D78" s="193" t="s">
        <v>1996</v>
      </c>
      <c r="E78" s="194" t="s">
        <v>1998</v>
      </c>
      <c r="F78" s="194" t="s">
        <v>1997</v>
      </c>
      <c r="G78" s="195" t="s">
        <v>1999</v>
      </c>
      <c r="H78" s="264"/>
      <c r="I78" s="356" t="s">
        <v>1964</v>
      </c>
      <c r="J78" s="193" t="s">
        <v>1996</v>
      </c>
      <c r="K78" s="194" t="s">
        <v>1998</v>
      </c>
      <c r="L78" s="194" t="s">
        <v>1997</v>
      </c>
      <c r="M78" s="195" t="s">
        <v>1999</v>
      </c>
      <c r="N78" s="264"/>
      <c r="O78" s="356" t="s">
        <v>2031</v>
      </c>
      <c r="P78" s="193" t="s">
        <v>1996</v>
      </c>
      <c r="Q78" s="194" t="s">
        <v>1998</v>
      </c>
      <c r="R78" s="194" t="s">
        <v>1997</v>
      </c>
      <c r="S78" s="195" t="s">
        <v>1999</v>
      </c>
      <c r="T78" s="214"/>
    </row>
    <row r="79" spans="2:20" ht="16.5" thickBot="1" x14ac:dyDescent="0.3">
      <c r="B79" s="219"/>
      <c r="C79" s="357"/>
      <c r="D79" s="294">
        <f>IF($F$5="&lt; 1.000 EW",'Vorgabe Daten TRH'!AA124,IF($F$5="1.000 - &lt; 5.000 EW",'Vorgabe Daten TRH'!AA189,IF($F$5="5.000 - &lt; 10.000 EW",'Vorgabe Daten TRH'!AA222,IF($F$5="10.000 - &lt; 20.000 EW",'Vorgabe Daten TRH'!AA237,IF($F$5="20.000 - &lt; 50.000 EW",'Vorgabe Daten TRH'!AA255,'Vorgabe Daten TRH'!AA266)))))</f>
        <v>20.5</v>
      </c>
      <c r="E79" s="296">
        <f>IF($F$5="&lt; 1.000 EW",'Vorgabe Daten TRH'!AA126,IF($F$5="1.000 - &lt; 5.000 EW",'Vorgabe Daten TRH'!AA191,IF($F$5="5.000 - &lt; 10.000 EW",'Vorgabe Daten TRH'!AA224,IF($F$5="10.000 - &lt; 20.000 EW",'Vorgabe Daten TRH'!AA239,IF($F$5="20.000 - &lt; 50.000 EW",'Vorgabe Daten TRH'!AA257,'Vorgabe Daten TRH'!AA268)))))</f>
        <v>27</v>
      </c>
      <c r="F79" s="296">
        <f>IF($F$5="&lt; 1.000 EW",'Vorgabe Daten TRH'!AA125,IF($F$5="1.000 - &lt; 5.000 EW",'Vorgabe Daten TRH'!AA190,IF($F$5="5.000 - &lt; 10.000 EW",'Vorgabe Daten TRH'!AA223,IF($F$5="10.000 - &lt; 20.000 EW",'Vorgabe Daten TRH'!AA238,IF($F$5="20.000 - &lt; 50.000 EW",'Vorgabe Daten TRH'!AA256,'Vorgabe Daten TRH'!AA267)))))</f>
        <v>17</v>
      </c>
      <c r="G79" s="297">
        <f>IF($F$5="&lt; 1.000 EW",'Vorgabe Daten TRH'!AA127,IF($F$5="1.000 - &lt; 5.000 EW",'Vorgabe Daten TRH'!AA192,IF($F$5="5.000 - &lt; 10.000 EW",'Vorgabe Daten TRH'!AA225,IF($F$5="10.000 - &lt; 20.000 EW",'Vorgabe Daten TRH'!AA240,IF($F$5="20.000 - &lt; 50.000 EW",'Vorgabe Daten TRH'!AA258,'Vorgabe Daten TRH'!AA269)))))</f>
        <v>23.5</v>
      </c>
      <c r="H79" s="264"/>
      <c r="I79" s="357"/>
      <c r="J79" s="294">
        <f>IF($F$5="&lt; 1.000 EW",'Vorgabe Daten TRH'!AP124,IF($F$5="1.000 - &lt; 5.000 EW",'Vorgabe Daten TRH'!AP189,IF($F$5="5.000 - &lt; 10.000 EW",'Vorgabe Daten TRH'!AP222,IF($F$5="10.000 - &lt; 20.000 EW",'Vorgabe Daten TRH'!AP237,IF($F$5="20.000 - &lt; 50.000 EW",'Vorgabe Daten TRH'!AP255,'Vorgabe Daten TRH'!AP266)))))</f>
        <v>15</v>
      </c>
      <c r="K79" s="296">
        <f>IF($F$5="&lt; 1.000 EW",'Vorgabe Daten TRH'!AP126,IF($F$5="1.000 - &lt; 5.000 EW",'Vorgabe Daten TRH'!AP191,IF($F$5="5.000 - &lt; 10.000 EW",'Vorgabe Daten TRH'!AP224,IF($F$5="10.000 - &lt; 20.000 EW",'Vorgabe Daten TRH'!AP239,IF($F$5="20.000 - &lt; 50.000 EW",'Vorgabe Daten TRH'!AP257,'Vorgabe Daten TRH'!AP268)))))</f>
        <v>25</v>
      </c>
      <c r="L79" s="296">
        <f>IF($F$5="&lt; 1.000 EW",'Vorgabe Daten TRH'!AP125,IF($F$5="1.000 - &lt; 5.000 EW",'Vorgabe Daten TRH'!AP190,IF($F$5="5.000 - &lt; 10.000 EW",'Vorgabe Daten TRH'!AP223,IF($F$5="10.000 - &lt; 20.000 EW",'Vorgabe Daten TRH'!AP238,IF($F$5="20.000 - &lt; 50.000 EW",'Vorgabe Daten TRH'!AP256,'Vorgabe Daten TRH'!AP267)))))</f>
        <v>12</v>
      </c>
      <c r="M79" s="297">
        <f>IF($F$5="&lt; 1.000 EW",'Vorgabe Daten TRH'!AP127,IF($F$5="1.000 - &lt; 5.000 EW",'Vorgabe Daten TRH'!AP192,IF($F$5="5.000 - &lt; 10.000 EW",'Vorgabe Daten TRH'!AP225,IF($F$5="10.000 - &lt; 20.000 EW",'Vorgabe Daten TRH'!AP240,IF($F$5="20.000 - &lt; 50.000 EW",'Vorgabe Daten TRH'!AP258,'Vorgabe Daten TRH'!AP269)))))</f>
        <v>22.25</v>
      </c>
      <c r="N79" s="264"/>
      <c r="O79" s="357"/>
      <c r="P79" s="282">
        <f>IF($F$5="&lt; 1.000 EW",'Vorgabe Daten TRH'!BL124,IF($F$5="1.000 - &lt; 5.000 EW",'Vorgabe Daten TRH'!BL189,IF($F$5="5.000 - &lt; 10.000 EW",'Vorgabe Daten TRH'!BL222,IF($F$5="10.000 - &lt; 20.000 EW",'Vorgabe Daten TRH'!BL237,IF($F$5="20.000 - &lt; 50.000 EW",'Vorgabe Daten TRH'!BL255,'Vorgabe Daten TRH'!BL266)))))</f>
        <v>12.944970033615686</v>
      </c>
      <c r="Q79" s="283">
        <f>IF($F$5="&lt; 1.000 EW",'Vorgabe Daten TRH'!BL126,IF($F$5="1.000 - &lt; 5.000 EW",'Vorgabe Daten TRH'!BL191,IF($F$5="5.000 - &lt; 10.000 EW",'Vorgabe Daten TRH'!BL224,IF($F$5="10.000 - &lt; 20.000 EW",'Vorgabe Daten TRH'!BL239,IF($F$5="20.000 - &lt; 50.000 EW",'Vorgabe Daten TRH'!BL257,'Vorgabe Daten TRH'!BL268)))))</f>
        <v>61.338885329916721</v>
      </c>
      <c r="R79" s="283">
        <f>IF($F$5="&lt; 1.000 EW",'Vorgabe Daten TRH'!BL125,IF($F$5="1.000 - &lt; 5.000 EW",'Vorgabe Daten TRH'!BL190,IF($F$5="5.000 - &lt; 10.000 EW",'Vorgabe Daten TRH'!BL223,IF($F$5="10.000 - &lt; 20.000 EW",'Vorgabe Daten TRH'!BL238,IF($F$5="20.000 - &lt; 50.000 EW",'Vorgabe Daten TRH'!BL256,'Vorgabe Daten TRH'!BL267)))))</f>
        <v>12.390491480656689</v>
      </c>
      <c r="S79" s="284">
        <f>IF($F$5="&lt; 1.000 EW",'Vorgabe Daten TRH'!BL127,IF($F$5="1.000 - &lt; 5.000 EW",'Vorgabe Daten TRH'!BL192,IF($F$5="5.000 - &lt; 10.000 EW",'Vorgabe Daten TRH'!BL225,IF($F$5="10.000 - &lt; 20.000 EW",'Vorgabe Daten TRH'!BL240,IF($F$5="20.000 - &lt; 50.000 EW",'Vorgabe Daten TRH'!BL258,'Vorgabe Daten TRH'!BL269)))))</f>
        <v>17.308892658123952</v>
      </c>
      <c r="T79" s="214"/>
    </row>
    <row r="80" spans="2:20" ht="15.75" x14ac:dyDescent="0.25">
      <c r="B80" s="219"/>
      <c r="C80" s="357"/>
      <c r="D80" s="196" t="s">
        <v>2000</v>
      </c>
      <c r="E80" s="354"/>
      <c r="F80" s="354"/>
      <c r="G80" s="220" t="s">
        <v>2003</v>
      </c>
      <c r="H80" s="264"/>
      <c r="I80" s="357"/>
      <c r="J80" s="196" t="s">
        <v>2000</v>
      </c>
      <c r="K80" s="354"/>
      <c r="L80" s="354"/>
      <c r="M80" s="220" t="s">
        <v>2003</v>
      </c>
      <c r="N80" s="264"/>
      <c r="O80" s="357"/>
      <c r="P80" s="196" t="s">
        <v>2000</v>
      </c>
      <c r="Q80" s="354"/>
      <c r="R80" s="354"/>
      <c r="S80" s="220" t="s">
        <v>2003</v>
      </c>
      <c r="T80" s="214"/>
    </row>
    <row r="81" spans="2:20" ht="19.5" thickBot="1" x14ac:dyDescent="0.35">
      <c r="B81" s="219"/>
      <c r="C81" s="358"/>
      <c r="D81" s="300">
        <f>IF($F$5="&lt; 1.000 EW",'Vorgabe Daten TRH'!AA128,IF($F$5="1.000 - &lt; 5.000 EW",'Vorgabe Daten TRH'!AA193,IF($F$5="5.000 - &lt; 10.000 EW",'Vorgabe Daten TRH'!AA226,IF($F$5="10.000 - &lt; 20.000 EW",'Vorgabe Daten TRH'!AA241,IF($F$5="20.000 - &lt; 50.000 EW",'Vorgabe Daten TRH'!AA259,'Vorgabe Daten TRH'!AA270)))))</f>
        <v>22</v>
      </c>
      <c r="E81" s="355"/>
      <c r="F81" s="355"/>
      <c r="G81" s="303">
        <f>Dateneingabe!D23</f>
        <v>15</v>
      </c>
      <c r="H81" s="264"/>
      <c r="I81" s="358"/>
      <c r="J81" s="300">
        <f>IF($F$5="&lt; 1.000 EW",'Vorgabe Daten TRH'!AP128,IF($F$5="1.000 - &lt; 5.000 EW",'Vorgabe Daten TRH'!AP193,IF($F$5="5.000 - &lt; 10.000 EW",'Vorgabe Daten TRH'!AP226,IF($F$5="10.000 - &lt; 20.000 EW",'Vorgabe Daten TRH'!AP241,IF($F$5="20.000 - &lt; 50.000 EW",'Vorgabe Daten TRH'!AP259,'Vorgabe Daten TRH'!AP270)))))</f>
        <v>17.5</v>
      </c>
      <c r="K81" s="355"/>
      <c r="L81" s="355"/>
      <c r="M81" s="303">
        <f>Dateneingabe!D25</f>
        <v>20</v>
      </c>
      <c r="N81" s="264"/>
      <c r="O81" s="358"/>
      <c r="P81" s="304">
        <f>IF($F$5="&lt; 1.000 EW",'Vorgabe Daten TRH'!BL128,IF($F$5="1.000 - &lt; 5.000 EW",'Vorgabe Daten TRH'!BL193,IF($F$5="5.000 - &lt; 10.000 EW",'Vorgabe Daten TRH'!BL226,IF($F$5="10.000 - &lt; 20.000 EW",'Vorgabe Daten TRH'!BL241,IF($F$5="20.000 - &lt; 50.000 EW",'Vorgabe Daten TRH'!BL259,'Vorgabe Daten TRH'!BL270)))))</f>
        <v>13.669932532628259</v>
      </c>
      <c r="Q81" s="355"/>
      <c r="R81" s="355"/>
      <c r="S81" s="293">
        <f>Dateneingabe!D21/Dateneingabe!D8</f>
        <v>45</v>
      </c>
      <c r="T81" s="214"/>
    </row>
    <row r="82" spans="2:20" x14ac:dyDescent="0.25">
      <c r="B82" s="219"/>
      <c r="C82" s="264"/>
      <c r="D82" s="264"/>
      <c r="E82" s="264"/>
      <c r="F82" s="264"/>
      <c r="G82" s="264"/>
      <c r="H82" s="264"/>
      <c r="I82" s="264"/>
      <c r="J82" s="264"/>
      <c r="K82" s="264"/>
      <c r="L82" s="264"/>
      <c r="M82" s="264"/>
      <c r="N82" s="264"/>
      <c r="O82" s="264"/>
      <c r="P82" s="264"/>
      <c r="Q82" s="264"/>
      <c r="R82" s="264"/>
      <c r="S82" s="264"/>
      <c r="T82" s="214"/>
    </row>
    <row r="83" spans="2:20" x14ac:dyDescent="0.25">
      <c r="B83" s="219"/>
      <c r="C83" s="264"/>
      <c r="D83" s="264"/>
      <c r="E83" s="264"/>
      <c r="F83" s="264"/>
      <c r="G83" s="264"/>
      <c r="H83" s="264"/>
      <c r="I83" s="264"/>
      <c r="J83" s="264"/>
      <c r="K83" s="264"/>
      <c r="L83" s="264"/>
      <c r="M83" s="264"/>
      <c r="N83" s="264"/>
      <c r="O83" s="264"/>
      <c r="P83" s="264"/>
      <c r="Q83" s="264"/>
      <c r="R83" s="264"/>
      <c r="S83" s="264"/>
      <c r="T83" s="214"/>
    </row>
    <row r="84" spans="2:20" x14ac:dyDescent="0.25">
      <c r="B84" s="219"/>
      <c r="C84" s="264"/>
      <c r="D84" s="264"/>
      <c r="E84" s="264"/>
      <c r="F84" s="264"/>
      <c r="G84" s="264"/>
      <c r="H84" s="264"/>
      <c r="I84" s="264"/>
      <c r="J84" s="264"/>
      <c r="K84" s="264"/>
      <c r="L84" s="264"/>
      <c r="M84" s="264"/>
      <c r="N84" s="264"/>
      <c r="O84" s="264"/>
      <c r="P84" s="264"/>
      <c r="Q84" s="264"/>
      <c r="R84" s="264"/>
      <c r="S84" s="264"/>
      <c r="T84" s="214"/>
    </row>
    <row r="85" spans="2:20" x14ac:dyDescent="0.25">
      <c r="B85" s="219"/>
      <c r="C85" s="264"/>
      <c r="D85" s="264"/>
      <c r="E85" s="264"/>
      <c r="F85" s="264"/>
      <c r="G85" s="264"/>
      <c r="H85" s="264"/>
      <c r="I85" s="264"/>
      <c r="J85" s="264"/>
      <c r="K85" s="264"/>
      <c r="L85" s="264"/>
      <c r="M85" s="264"/>
      <c r="N85" s="264"/>
      <c r="O85" s="264"/>
      <c r="P85" s="264"/>
      <c r="Q85" s="264"/>
      <c r="R85" s="264"/>
      <c r="S85" s="264"/>
      <c r="T85" s="214"/>
    </row>
    <row r="86" spans="2:20" x14ac:dyDescent="0.25">
      <c r="B86" s="219"/>
      <c r="C86" s="264"/>
      <c r="D86" s="264"/>
      <c r="E86" s="264"/>
      <c r="F86" s="264"/>
      <c r="G86" s="264"/>
      <c r="H86" s="264"/>
      <c r="I86" s="264"/>
      <c r="J86" s="264"/>
      <c r="K86" s="264"/>
      <c r="L86" s="264"/>
      <c r="M86" s="264"/>
      <c r="N86" s="264"/>
      <c r="O86" s="264"/>
      <c r="P86" s="264"/>
      <c r="Q86" s="264"/>
      <c r="R86" s="264"/>
      <c r="S86" s="264"/>
      <c r="T86" s="214"/>
    </row>
    <row r="87" spans="2:20" x14ac:dyDescent="0.25">
      <c r="B87" s="219"/>
      <c r="C87" s="264"/>
      <c r="D87" s="264"/>
      <c r="E87" s="264"/>
      <c r="F87" s="264"/>
      <c r="G87" s="264"/>
      <c r="H87" s="264"/>
      <c r="I87" s="264"/>
      <c r="J87" s="264"/>
      <c r="K87" s="264"/>
      <c r="L87" s="264"/>
      <c r="M87" s="264"/>
      <c r="N87" s="264"/>
      <c r="O87" s="264"/>
      <c r="P87" s="264"/>
      <c r="Q87" s="264"/>
      <c r="R87" s="264"/>
      <c r="S87" s="264"/>
      <c r="T87" s="214"/>
    </row>
    <row r="88" spans="2:20" x14ac:dyDescent="0.25">
      <c r="B88" s="219"/>
      <c r="C88" s="264"/>
      <c r="D88" s="264"/>
      <c r="E88" s="264"/>
      <c r="F88" s="264"/>
      <c r="G88" s="264"/>
      <c r="H88" s="264"/>
      <c r="I88" s="264"/>
      <c r="J88" s="264"/>
      <c r="K88" s="264"/>
      <c r="L88" s="264"/>
      <c r="M88" s="264"/>
      <c r="N88" s="264"/>
      <c r="O88" s="264"/>
      <c r="P88" s="264"/>
      <c r="Q88" s="264"/>
      <c r="R88" s="264"/>
      <c r="S88" s="264"/>
      <c r="T88" s="214"/>
    </row>
    <row r="89" spans="2:20" x14ac:dyDescent="0.25">
      <c r="B89" s="219"/>
      <c r="C89" s="264"/>
      <c r="D89" s="264"/>
      <c r="E89" s="264"/>
      <c r="F89" s="264"/>
      <c r="G89" s="264"/>
      <c r="H89" s="264"/>
      <c r="I89" s="264"/>
      <c r="J89" s="264"/>
      <c r="K89" s="264"/>
      <c r="L89" s="264"/>
      <c r="M89" s="264"/>
      <c r="N89" s="264"/>
      <c r="O89" s="264"/>
      <c r="P89" s="264"/>
      <c r="Q89" s="264"/>
      <c r="R89" s="264"/>
      <c r="S89" s="264"/>
      <c r="T89" s="214"/>
    </row>
    <row r="90" spans="2:20" x14ac:dyDescent="0.25">
      <c r="B90" s="219"/>
      <c r="C90" s="264"/>
      <c r="D90" s="264"/>
      <c r="E90" s="264"/>
      <c r="F90" s="264"/>
      <c r="G90" s="264"/>
      <c r="H90" s="264"/>
      <c r="I90" s="264"/>
      <c r="J90" s="264"/>
      <c r="K90" s="264"/>
      <c r="L90" s="264"/>
      <c r="M90" s="264"/>
      <c r="N90" s="264"/>
      <c r="O90" s="264"/>
      <c r="P90" s="264"/>
      <c r="Q90" s="264"/>
      <c r="R90" s="264"/>
      <c r="S90" s="264"/>
      <c r="T90" s="214"/>
    </row>
    <row r="91" spans="2:20" x14ac:dyDescent="0.25">
      <c r="B91" s="219"/>
      <c r="C91" s="264"/>
      <c r="D91" s="264"/>
      <c r="E91" s="264"/>
      <c r="F91" s="264"/>
      <c r="G91" s="264"/>
      <c r="H91" s="264"/>
      <c r="I91" s="264"/>
      <c r="J91" s="264"/>
      <c r="K91" s="264"/>
      <c r="L91" s="264"/>
      <c r="M91" s="264"/>
      <c r="N91" s="264"/>
      <c r="O91" s="264"/>
      <c r="P91" s="264"/>
      <c r="Q91" s="264"/>
      <c r="R91" s="267"/>
      <c r="S91" s="264"/>
      <c r="T91" s="214"/>
    </row>
    <row r="92" spans="2:20" x14ac:dyDescent="0.25">
      <c r="B92" s="219"/>
      <c r="C92" s="264"/>
      <c r="D92" s="264"/>
      <c r="E92" s="264"/>
      <c r="F92" s="264"/>
      <c r="G92" s="264"/>
      <c r="H92" s="264"/>
      <c r="I92" s="264"/>
      <c r="J92" s="264"/>
      <c r="K92" s="264"/>
      <c r="L92" s="264"/>
      <c r="M92" s="264"/>
      <c r="N92" s="264"/>
      <c r="O92" s="264"/>
      <c r="P92" s="264"/>
      <c r="Q92" s="264"/>
      <c r="R92" s="267"/>
      <c r="S92" s="264"/>
      <c r="T92" s="214"/>
    </row>
    <row r="93" spans="2:20" x14ac:dyDescent="0.25">
      <c r="B93" s="219"/>
      <c r="C93" s="264"/>
      <c r="D93" s="264"/>
      <c r="E93" s="264"/>
      <c r="F93" s="264"/>
      <c r="G93" s="264"/>
      <c r="H93" s="264"/>
      <c r="I93" s="264"/>
      <c r="J93" s="264"/>
      <c r="K93" s="264"/>
      <c r="L93" s="264"/>
      <c r="M93" s="264"/>
      <c r="N93" s="264"/>
      <c r="O93" s="264"/>
      <c r="P93" s="264"/>
      <c r="Q93" s="264"/>
      <c r="R93" s="267"/>
      <c r="S93" s="264"/>
      <c r="T93" s="214"/>
    </row>
    <row r="94" spans="2:20" x14ac:dyDescent="0.25">
      <c r="B94" s="219"/>
      <c r="C94" s="264"/>
      <c r="D94" s="264"/>
      <c r="E94" s="264"/>
      <c r="F94" s="264"/>
      <c r="G94" s="264"/>
      <c r="H94" s="264"/>
      <c r="I94" s="264"/>
      <c r="J94" s="264"/>
      <c r="K94" s="264"/>
      <c r="L94" s="264"/>
      <c r="M94" s="264"/>
      <c r="N94" s="264"/>
      <c r="O94" s="264"/>
      <c r="P94" s="264"/>
      <c r="Q94" s="264"/>
      <c r="R94" s="267"/>
      <c r="S94" s="264"/>
      <c r="T94" s="214"/>
    </row>
    <row r="95" spans="2:20" x14ac:dyDescent="0.25">
      <c r="B95" s="219"/>
      <c r="C95" s="264"/>
      <c r="D95" s="264"/>
      <c r="E95" s="264"/>
      <c r="F95" s="264"/>
      <c r="G95" s="264"/>
      <c r="H95" s="264"/>
      <c r="I95" s="264"/>
      <c r="J95" s="264"/>
      <c r="K95" s="264"/>
      <c r="L95" s="264"/>
      <c r="M95" s="264"/>
      <c r="N95" s="264"/>
      <c r="O95" s="264"/>
      <c r="P95" s="264"/>
      <c r="Q95" s="264"/>
      <c r="R95" s="264"/>
      <c r="S95" s="264"/>
      <c r="T95" s="214"/>
    </row>
    <row r="96" spans="2:20" x14ac:dyDescent="0.25">
      <c r="B96" s="219"/>
      <c r="C96" s="264"/>
      <c r="D96" s="264"/>
      <c r="E96" s="264"/>
      <c r="F96" s="264"/>
      <c r="G96" s="264"/>
      <c r="H96" s="264"/>
      <c r="I96" s="264"/>
      <c r="J96" s="264"/>
      <c r="K96" s="264"/>
      <c r="L96" s="264"/>
      <c r="M96" s="264"/>
      <c r="N96" s="264"/>
      <c r="O96" s="264"/>
      <c r="P96" s="264"/>
      <c r="Q96" s="264"/>
      <c r="R96" s="264"/>
      <c r="S96" s="264"/>
      <c r="T96" s="214"/>
    </row>
    <row r="97" spans="2:20" x14ac:dyDescent="0.25">
      <c r="B97" s="219"/>
      <c r="C97" s="264"/>
      <c r="D97" s="264"/>
      <c r="E97" s="264"/>
      <c r="F97" s="264"/>
      <c r="G97" s="264"/>
      <c r="H97" s="264"/>
      <c r="I97" s="264"/>
      <c r="J97" s="264"/>
      <c r="K97" s="264"/>
      <c r="L97" s="264"/>
      <c r="M97" s="264"/>
      <c r="N97" s="264"/>
      <c r="O97" s="264"/>
      <c r="P97" s="264"/>
      <c r="Q97" s="264"/>
      <c r="R97" s="264"/>
      <c r="S97" s="264"/>
      <c r="T97" s="214"/>
    </row>
    <row r="98" spans="2:20" x14ac:dyDescent="0.25">
      <c r="B98" s="219"/>
      <c r="C98" s="264"/>
      <c r="D98" s="264"/>
      <c r="E98" s="264"/>
      <c r="F98" s="264"/>
      <c r="G98" s="264"/>
      <c r="H98" s="264"/>
      <c r="I98" s="264"/>
      <c r="J98" s="264"/>
      <c r="K98" s="264"/>
      <c r="L98" s="264"/>
      <c r="M98" s="264"/>
      <c r="N98" s="264"/>
      <c r="O98" s="264"/>
      <c r="P98" s="264"/>
      <c r="Q98" s="264"/>
      <c r="R98" s="264"/>
      <c r="S98" s="264"/>
      <c r="T98" s="214"/>
    </row>
    <row r="99" spans="2:20" x14ac:dyDescent="0.25">
      <c r="B99" s="219"/>
      <c r="C99" s="264"/>
      <c r="D99" s="264"/>
      <c r="E99" s="264"/>
      <c r="F99" s="264"/>
      <c r="G99" s="264"/>
      <c r="H99" s="264"/>
      <c r="I99" s="264"/>
      <c r="J99" s="264"/>
      <c r="K99" s="264"/>
      <c r="L99" s="264"/>
      <c r="M99" s="264"/>
      <c r="N99" s="264"/>
      <c r="O99" s="264"/>
      <c r="P99" s="264"/>
      <c r="Q99" s="264"/>
      <c r="R99" s="264"/>
      <c r="S99" s="264"/>
      <c r="T99" s="214"/>
    </row>
    <row r="100" spans="2:20" x14ac:dyDescent="0.25">
      <c r="B100" s="219"/>
      <c r="C100" s="264"/>
      <c r="D100" s="264"/>
      <c r="E100" s="264"/>
      <c r="F100" s="264"/>
      <c r="G100" s="264"/>
      <c r="H100" s="264"/>
      <c r="I100" s="264"/>
      <c r="J100" s="264"/>
      <c r="K100" s="264"/>
      <c r="L100" s="264"/>
      <c r="M100" s="264"/>
      <c r="N100" s="264"/>
      <c r="O100" s="264"/>
      <c r="P100" s="264"/>
      <c r="Q100" s="264"/>
      <c r="R100" s="264"/>
      <c r="S100" s="264"/>
      <c r="T100" s="214"/>
    </row>
    <row r="101" spans="2:20" x14ac:dyDescent="0.25">
      <c r="B101" s="219"/>
      <c r="C101" s="264"/>
      <c r="D101" s="264"/>
      <c r="E101" s="264"/>
      <c r="F101" s="264"/>
      <c r="G101" s="264"/>
      <c r="H101" s="264"/>
      <c r="I101" s="264"/>
      <c r="J101" s="264"/>
      <c r="K101" s="264"/>
      <c r="L101" s="264"/>
      <c r="M101" s="264"/>
      <c r="N101" s="264"/>
      <c r="O101" s="264"/>
      <c r="P101" s="264"/>
      <c r="Q101" s="264"/>
      <c r="R101" s="264"/>
      <c r="S101" s="264"/>
      <c r="T101" s="214"/>
    </row>
    <row r="102" spans="2:20" x14ac:dyDescent="0.25">
      <c r="B102" s="219"/>
      <c r="C102" s="264"/>
      <c r="D102" s="264"/>
      <c r="E102" s="264"/>
      <c r="F102" s="264"/>
      <c r="G102" s="264"/>
      <c r="H102" s="264"/>
      <c r="I102" s="264"/>
      <c r="J102" s="264"/>
      <c r="K102" s="264"/>
      <c r="L102" s="264"/>
      <c r="M102" s="264"/>
      <c r="N102" s="264"/>
      <c r="O102" s="264"/>
      <c r="P102" s="264"/>
      <c r="Q102" s="264"/>
      <c r="R102" s="264"/>
      <c r="S102" s="264"/>
      <c r="T102" s="214"/>
    </row>
    <row r="103" spans="2:20" x14ac:dyDescent="0.25">
      <c r="B103" s="219"/>
      <c r="C103" s="264"/>
      <c r="D103" s="264"/>
      <c r="E103" s="264"/>
      <c r="F103" s="264"/>
      <c r="G103" s="264"/>
      <c r="H103" s="264"/>
      <c r="I103" s="264"/>
      <c r="J103" s="264"/>
      <c r="K103" s="264"/>
      <c r="L103" s="264"/>
      <c r="M103" s="264"/>
      <c r="N103" s="264"/>
      <c r="O103" s="264"/>
      <c r="P103" s="264"/>
      <c r="Q103" s="264"/>
      <c r="R103" s="264"/>
      <c r="S103" s="264"/>
      <c r="T103" s="214"/>
    </row>
    <row r="104" spans="2:20" x14ac:dyDescent="0.25">
      <c r="B104" s="219"/>
      <c r="C104" s="264"/>
      <c r="D104" s="264"/>
      <c r="E104" s="264"/>
      <c r="F104" s="264"/>
      <c r="G104" s="264"/>
      <c r="H104" s="264"/>
      <c r="I104" s="264"/>
      <c r="J104" s="264"/>
      <c r="K104" s="264"/>
      <c r="L104" s="264"/>
      <c r="M104" s="264"/>
      <c r="N104" s="264"/>
      <c r="O104" s="264"/>
      <c r="P104" s="264"/>
      <c r="Q104" s="264"/>
      <c r="R104" s="264"/>
      <c r="S104" s="264"/>
      <c r="T104" s="214"/>
    </row>
    <row r="105" spans="2:20" x14ac:dyDescent="0.25">
      <c r="B105" s="219"/>
      <c r="C105" s="264"/>
      <c r="D105" s="264"/>
      <c r="E105" s="264"/>
      <c r="F105" s="264"/>
      <c r="G105" s="264"/>
      <c r="H105" s="264"/>
      <c r="I105" s="264"/>
      <c r="J105" s="264"/>
      <c r="K105" s="264"/>
      <c r="L105" s="264"/>
      <c r="M105" s="264"/>
      <c r="N105" s="264"/>
      <c r="O105" s="264"/>
      <c r="P105" s="264"/>
      <c r="Q105" s="264"/>
      <c r="R105" s="264"/>
      <c r="S105" s="264"/>
      <c r="T105" s="214"/>
    </row>
    <row r="106" spans="2:20" x14ac:dyDescent="0.25">
      <c r="B106" s="219"/>
      <c r="C106" s="264"/>
      <c r="D106" s="264"/>
      <c r="E106" s="264"/>
      <c r="F106" s="264"/>
      <c r="G106" s="264"/>
      <c r="H106" s="264"/>
      <c r="I106" s="264"/>
      <c r="J106" s="264"/>
      <c r="K106" s="264"/>
      <c r="L106" s="264"/>
      <c r="M106" s="264"/>
      <c r="N106" s="264"/>
      <c r="O106" s="264"/>
      <c r="P106" s="264"/>
      <c r="Q106" s="264"/>
      <c r="R106" s="264"/>
      <c r="S106" s="264"/>
      <c r="T106" s="214"/>
    </row>
    <row r="107" spans="2:20" x14ac:dyDescent="0.25">
      <c r="B107" s="219"/>
      <c r="C107" s="264"/>
      <c r="D107" s="264"/>
      <c r="E107" s="264"/>
      <c r="F107" s="264"/>
      <c r="G107" s="264"/>
      <c r="H107" s="264"/>
      <c r="I107" s="264"/>
      <c r="J107" s="264"/>
      <c r="K107" s="264"/>
      <c r="L107" s="264"/>
      <c r="M107" s="264"/>
      <c r="N107" s="264"/>
      <c r="O107" s="264"/>
      <c r="P107" s="264"/>
      <c r="Q107" s="264"/>
      <c r="R107" s="264"/>
      <c r="S107" s="264"/>
      <c r="T107" s="214"/>
    </row>
    <row r="108" spans="2:20" x14ac:dyDescent="0.25">
      <c r="B108" s="219"/>
      <c r="C108" s="264"/>
      <c r="D108" s="264"/>
      <c r="E108" s="264"/>
      <c r="F108" s="264"/>
      <c r="G108" s="264"/>
      <c r="H108" s="264"/>
      <c r="I108" s="264"/>
      <c r="J108" s="264"/>
      <c r="K108" s="264"/>
      <c r="L108" s="264"/>
      <c r="M108" s="264"/>
      <c r="N108" s="264"/>
      <c r="O108" s="264"/>
      <c r="P108" s="264"/>
      <c r="Q108" s="264"/>
      <c r="R108" s="264"/>
      <c r="S108" s="264"/>
      <c r="T108" s="214"/>
    </row>
    <row r="109" spans="2:20" x14ac:dyDescent="0.25">
      <c r="B109" s="219"/>
      <c r="C109" s="264"/>
      <c r="D109" s="264"/>
      <c r="E109" s="264"/>
      <c r="F109" s="264"/>
      <c r="G109" s="264"/>
      <c r="H109" s="264"/>
      <c r="I109" s="264"/>
      <c r="J109" s="264"/>
      <c r="K109" s="264"/>
      <c r="L109" s="264"/>
      <c r="M109" s="264"/>
      <c r="N109" s="264"/>
      <c r="O109" s="264"/>
      <c r="P109" s="264"/>
      <c r="Q109" s="264"/>
      <c r="R109" s="264"/>
      <c r="S109" s="264"/>
      <c r="T109" s="214"/>
    </row>
    <row r="110" spans="2:20" x14ac:dyDescent="0.25">
      <c r="B110" s="219"/>
      <c r="C110" s="264"/>
      <c r="D110" s="264"/>
      <c r="E110" s="264"/>
      <c r="F110" s="264"/>
      <c r="G110" s="264"/>
      <c r="H110" s="264"/>
      <c r="I110" s="264"/>
      <c r="J110" s="264"/>
      <c r="K110" s="264"/>
      <c r="L110" s="264"/>
      <c r="M110" s="264"/>
      <c r="N110" s="264"/>
      <c r="O110" s="264"/>
      <c r="P110" s="264"/>
      <c r="Q110" s="264"/>
      <c r="R110" s="264"/>
      <c r="S110" s="264"/>
      <c r="T110" s="214"/>
    </row>
    <row r="111" spans="2:20" ht="15.75" thickBot="1" x14ac:dyDescent="0.3">
      <c r="B111" s="216"/>
      <c r="C111" s="217"/>
      <c r="D111" s="217"/>
      <c r="E111" s="217"/>
      <c r="F111" s="217"/>
      <c r="G111" s="217"/>
      <c r="H111" s="217"/>
      <c r="I111" s="217"/>
      <c r="J111" s="217"/>
      <c r="K111" s="217"/>
      <c r="L111" s="217"/>
      <c r="M111" s="217"/>
      <c r="N111" s="217"/>
      <c r="O111" s="217"/>
      <c r="P111" s="217"/>
      <c r="Q111" s="217"/>
      <c r="R111" s="217"/>
      <c r="S111" s="217"/>
      <c r="T111" s="215"/>
    </row>
  </sheetData>
  <sheetProtection password="F9B7" sheet="1" objects="1" scenarios="1"/>
  <mergeCells count="23">
    <mergeCell ref="C5:E5"/>
    <mergeCell ref="C8:C11"/>
    <mergeCell ref="I8:I11"/>
    <mergeCell ref="O8:O11"/>
    <mergeCell ref="C43:C46"/>
    <mergeCell ref="I43:I46"/>
    <mergeCell ref="O43:O46"/>
    <mergeCell ref="J4:S5"/>
    <mergeCell ref="F5:I5"/>
    <mergeCell ref="F4:I4"/>
    <mergeCell ref="C4:E4"/>
    <mergeCell ref="C78:C81"/>
    <mergeCell ref="E80:F81"/>
    <mergeCell ref="I78:I81"/>
    <mergeCell ref="K80:L81"/>
    <mergeCell ref="O78:O81"/>
    <mergeCell ref="Q80:R81"/>
    <mergeCell ref="E45:F46"/>
    <mergeCell ref="K45:L46"/>
    <mergeCell ref="Q45:R46"/>
    <mergeCell ref="Q10:R11"/>
    <mergeCell ref="K10:L11"/>
    <mergeCell ref="E10:F11"/>
  </mergeCells>
  <conditionalFormatting sqref="G11">
    <cfRule type="cellIs" dxfId="35" priority="17" operator="greaterThan">
      <formula>"$F$8"</formula>
    </cfRule>
    <cfRule type="cellIs" dxfId="34" priority="18" operator="lessThan">
      <formula>$G$9</formula>
    </cfRule>
  </conditionalFormatting>
  <conditionalFormatting sqref="M11">
    <cfRule type="cellIs" dxfId="33" priority="15" operator="lessThan">
      <formula>$M$9</formula>
    </cfRule>
    <cfRule type="cellIs" dxfId="32" priority="16" operator="greaterThan">
      <formula>$M$9</formula>
    </cfRule>
  </conditionalFormatting>
  <conditionalFormatting sqref="S11">
    <cfRule type="cellIs" dxfId="31" priority="13" operator="greaterThan">
      <formula>$S$9</formula>
    </cfRule>
    <cfRule type="cellIs" dxfId="30" priority="14" operator="lessThan">
      <formula>$S$9</formula>
    </cfRule>
  </conditionalFormatting>
  <conditionalFormatting sqref="G46">
    <cfRule type="cellIs" dxfId="29" priority="11" operator="greaterThan">
      <formula>$G$44</formula>
    </cfRule>
    <cfRule type="cellIs" dxfId="28" priority="12" operator="lessThan">
      <formula>$G$44</formula>
    </cfRule>
  </conditionalFormatting>
  <conditionalFormatting sqref="M46">
    <cfRule type="cellIs" dxfId="27" priority="9" operator="lessThan">
      <formula>$M$44</formula>
    </cfRule>
    <cfRule type="cellIs" dxfId="26" priority="10" operator="greaterThan">
      <formula>$M$44</formula>
    </cfRule>
  </conditionalFormatting>
  <conditionalFormatting sqref="S46">
    <cfRule type="cellIs" dxfId="25" priority="7" operator="greaterThan">
      <formula>$S$44</formula>
    </cfRule>
    <cfRule type="cellIs" dxfId="24" priority="8" operator="lessThan">
      <formula>$S$44</formula>
    </cfRule>
  </conditionalFormatting>
  <conditionalFormatting sqref="G81">
    <cfRule type="cellIs" dxfId="23" priority="5" operator="greaterThan">
      <formula>$G$79</formula>
    </cfRule>
    <cfRule type="cellIs" dxfId="22" priority="6" operator="lessThan">
      <formula>$G$79</formula>
    </cfRule>
  </conditionalFormatting>
  <conditionalFormatting sqref="M81">
    <cfRule type="cellIs" dxfId="21" priority="3" operator="greaterThan">
      <formula>$M$79</formula>
    </cfRule>
    <cfRule type="cellIs" dxfId="20" priority="4" operator="lessThan">
      <formula>$M$79</formula>
    </cfRule>
  </conditionalFormatting>
  <conditionalFormatting sqref="S81">
    <cfRule type="cellIs" dxfId="19" priority="1" operator="greaterThan">
      <formula>$S$79</formula>
    </cfRule>
    <cfRule type="cellIs" dxfId="18" priority="2" operator="lessThan">
      <formula>$S$79</formula>
    </cfRule>
  </conditionalFormatting>
  <pageMargins left="0.7" right="0.7" top="0.78740157499999996" bottom="0.78740157499999996"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U111"/>
  <sheetViews>
    <sheetView zoomScaleNormal="100" workbookViewId="0">
      <selection activeCell="W10" sqref="W10"/>
    </sheetView>
  </sheetViews>
  <sheetFormatPr baseColWidth="10" defaultRowHeight="15" x14ac:dyDescent="0.25"/>
  <cols>
    <col min="2" max="2" width="2.85546875" customWidth="1"/>
    <col min="4" max="4" width="14.5703125" bestFit="1" customWidth="1"/>
    <col min="5" max="5" width="10.7109375" customWidth="1"/>
    <col min="6" max="6" width="10.42578125" customWidth="1"/>
    <col min="7" max="7" width="14" bestFit="1" customWidth="1"/>
    <col min="8" max="8" width="4.28515625" customWidth="1"/>
    <col min="10" max="10" width="14.5703125" bestFit="1" customWidth="1"/>
    <col min="11" max="11" width="10.7109375" bestFit="1" customWidth="1"/>
    <col min="12" max="12" width="10.42578125" bestFit="1" customWidth="1"/>
    <col min="13" max="13" width="14" bestFit="1" customWidth="1"/>
    <col min="14" max="14" width="4.28515625" customWidth="1"/>
    <col min="16" max="16" width="14.5703125" bestFit="1" customWidth="1"/>
    <col min="17" max="17" width="10.7109375" bestFit="1" customWidth="1"/>
    <col min="18" max="18" width="10.42578125" bestFit="1" customWidth="1"/>
    <col min="19" max="19" width="14" bestFit="1" customWidth="1"/>
    <col min="20" max="20" width="2.85546875" customWidth="1"/>
  </cols>
  <sheetData>
    <row r="1" spans="2:21" ht="15.75" thickBot="1" x14ac:dyDescent="0.3"/>
    <row r="2" spans="2:21" ht="15" customHeight="1" thickBot="1" x14ac:dyDescent="0.3">
      <c r="B2" s="210"/>
      <c r="C2" s="211"/>
      <c r="D2" s="211"/>
      <c r="E2" s="211"/>
      <c r="F2" s="211"/>
      <c r="G2" s="211"/>
      <c r="H2" s="211"/>
      <c r="I2" s="211"/>
      <c r="J2" s="211"/>
      <c r="K2" s="211"/>
      <c r="L2" s="211"/>
      <c r="M2" s="211"/>
      <c r="N2" s="211"/>
      <c r="O2" s="211"/>
      <c r="P2" s="211"/>
      <c r="Q2" s="211"/>
      <c r="R2" s="211"/>
      <c r="S2" s="211"/>
      <c r="T2" s="213"/>
    </row>
    <row r="3" spans="2:21" ht="4.5" customHeight="1" thickBot="1" x14ac:dyDescent="0.3">
      <c r="B3" s="219"/>
      <c r="C3" s="201"/>
      <c r="D3" s="202"/>
      <c r="E3" s="202"/>
      <c r="F3" s="202"/>
      <c r="G3" s="202"/>
      <c r="H3" s="202"/>
      <c r="I3" s="202"/>
      <c r="J3" s="202"/>
      <c r="K3" s="202"/>
      <c r="L3" s="202"/>
      <c r="M3" s="202"/>
      <c r="N3" s="202"/>
      <c r="O3" s="202"/>
      <c r="P3" s="202"/>
      <c r="Q3" s="202"/>
      <c r="R3" s="202"/>
      <c r="S3" s="203"/>
      <c r="T3" s="214"/>
    </row>
    <row r="4" spans="2:21" ht="30" customHeight="1" x14ac:dyDescent="0.25">
      <c r="B4" s="219"/>
      <c r="C4" s="359" t="s">
        <v>282</v>
      </c>
      <c r="D4" s="360"/>
      <c r="E4" s="361"/>
      <c r="F4" s="372" t="str">
        <f>IF(Dateneingabe!D6="","",Dateneingabe!D6)</f>
        <v>Musterstadt</v>
      </c>
      <c r="G4" s="373"/>
      <c r="H4" s="373"/>
      <c r="I4" s="374"/>
      <c r="J4" s="365" t="s">
        <v>2027</v>
      </c>
      <c r="K4" s="366"/>
      <c r="L4" s="366"/>
      <c r="M4" s="366"/>
      <c r="N4" s="366"/>
      <c r="O4" s="366"/>
      <c r="P4" s="366"/>
      <c r="Q4" s="366"/>
      <c r="R4" s="366"/>
      <c r="S4" s="367"/>
      <c r="T4" s="214"/>
    </row>
    <row r="5" spans="2:21" ht="30" customHeight="1" thickBot="1" x14ac:dyDescent="0.3">
      <c r="B5" s="219"/>
      <c r="C5" s="359" t="s">
        <v>1982</v>
      </c>
      <c r="D5" s="360"/>
      <c r="E5" s="361"/>
      <c r="F5" s="369" t="str">
        <f>IF(Dateneingabe!D10="","",Dateneingabe!D10)</f>
        <v>10.000 - &lt; 20.000 EW</v>
      </c>
      <c r="G5" s="370"/>
      <c r="H5" s="370"/>
      <c r="I5" s="371"/>
      <c r="J5" s="368"/>
      <c r="K5" s="366"/>
      <c r="L5" s="366"/>
      <c r="M5" s="366"/>
      <c r="N5" s="366"/>
      <c r="O5" s="366"/>
      <c r="P5" s="366"/>
      <c r="Q5" s="366"/>
      <c r="R5" s="366"/>
      <c r="S5" s="367"/>
      <c r="T5" s="214"/>
    </row>
    <row r="6" spans="2:21" ht="4.5" customHeight="1" thickBot="1" x14ac:dyDescent="0.35">
      <c r="B6" s="219"/>
      <c r="C6" s="204"/>
      <c r="D6" s="205"/>
      <c r="E6" s="205"/>
      <c r="F6" s="206"/>
      <c r="G6" s="206"/>
      <c r="H6" s="206"/>
      <c r="I6" s="206"/>
      <c r="J6" s="207"/>
      <c r="K6" s="207"/>
      <c r="L6" s="207"/>
      <c r="M6" s="207"/>
      <c r="N6" s="207"/>
      <c r="O6" s="207"/>
      <c r="P6" s="207"/>
      <c r="Q6" s="207"/>
      <c r="R6" s="207"/>
      <c r="S6" s="208"/>
      <c r="T6" s="214"/>
      <c r="U6" s="81"/>
    </row>
    <row r="7" spans="2:21" ht="15.75" thickBot="1" x14ac:dyDescent="0.3">
      <c r="B7" s="219"/>
      <c r="C7" s="264"/>
      <c r="D7" s="264"/>
      <c r="E7" s="264"/>
      <c r="F7" s="264"/>
      <c r="G7" s="264"/>
      <c r="H7" s="264"/>
      <c r="I7" s="264"/>
      <c r="J7" s="264"/>
      <c r="K7" s="264"/>
      <c r="L7" s="264"/>
      <c r="M7" s="264"/>
      <c r="N7" s="264"/>
      <c r="O7" s="264"/>
      <c r="P7" s="264"/>
      <c r="Q7" s="264"/>
      <c r="R7" s="264"/>
      <c r="S7" s="264"/>
      <c r="T7" s="214"/>
    </row>
    <row r="8" spans="2:21" ht="31.5" x14ac:dyDescent="0.25">
      <c r="B8" s="219"/>
      <c r="C8" s="362" t="s">
        <v>2024</v>
      </c>
      <c r="D8" s="193" t="s">
        <v>1996</v>
      </c>
      <c r="E8" s="194" t="s">
        <v>1998</v>
      </c>
      <c r="F8" s="194" t="s">
        <v>1997</v>
      </c>
      <c r="G8" s="195" t="s">
        <v>1999</v>
      </c>
      <c r="H8" s="268"/>
      <c r="I8" s="362" t="s">
        <v>2005</v>
      </c>
      <c r="J8" s="193" t="s">
        <v>1996</v>
      </c>
      <c r="K8" s="194" t="s">
        <v>1998</v>
      </c>
      <c r="L8" s="194" t="s">
        <v>1997</v>
      </c>
      <c r="M8" s="195" t="s">
        <v>1999</v>
      </c>
      <c r="N8" s="268"/>
      <c r="O8" s="356" t="s">
        <v>2037</v>
      </c>
      <c r="P8" s="193" t="s">
        <v>1996</v>
      </c>
      <c r="Q8" s="194" t="s">
        <v>1998</v>
      </c>
      <c r="R8" s="194" t="s">
        <v>1997</v>
      </c>
      <c r="S8" s="199" t="s">
        <v>1999</v>
      </c>
      <c r="T8" s="214"/>
    </row>
    <row r="9" spans="2:21" ht="16.5" thickBot="1" x14ac:dyDescent="0.3">
      <c r="B9" s="219"/>
      <c r="C9" s="363"/>
      <c r="D9" s="282">
        <f>'Vorgabe Daten TRH'!AC273</f>
        <v>19.75</v>
      </c>
      <c r="E9" s="283">
        <f>'Vorgabe Daten TRH'!AC275</f>
        <v>56</v>
      </c>
      <c r="F9" s="283">
        <f>'Vorgabe Daten TRH'!AC274</f>
        <v>0.3056379821958457</v>
      </c>
      <c r="G9" s="284">
        <f>'Vorgabe Daten TRH'!AC276</f>
        <v>29.816860465116278</v>
      </c>
      <c r="H9" s="268"/>
      <c r="I9" s="363"/>
      <c r="J9" s="285">
        <f>'Vorgabe Daten TRH'!AD273</f>
        <v>0.15270262140956264</v>
      </c>
      <c r="K9" s="286">
        <f>'Vorgabe Daten TRH'!AD275</f>
        <v>0.36989247311827955</v>
      </c>
      <c r="L9" s="286">
        <f>'Vorgabe Daten TRH'!AD274</f>
        <v>2.2044088176352707E-2</v>
      </c>
      <c r="M9" s="287">
        <f>'Vorgabe Daten TRH'!AD276</f>
        <v>0.22520040999908209</v>
      </c>
      <c r="N9" s="268"/>
      <c r="O9" s="357"/>
      <c r="P9" s="282">
        <f>'Vorgabe Daten TRH'!AE273</f>
        <v>1.6145833333333335</v>
      </c>
      <c r="Q9" s="283">
        <f>'Vorgabe Daten TRH'!AE275</f>
        <v>70</v>
      </c>
      <c r="R9" s="283">
        <f>'Vorgabe Daten TRH'!AE274</f>
        <v>2.8189910979228485E-2</v>
      </c>
      <c r="S9" s="288">
        <f>'Vorgabe Daten TRH'!AE276</f>
        <v>2.81025641025641</v>
      </c>
      <c r="T9" s="214"/>
    </row>
    <row r="10" spans="2:21" ht="31.5" customHeight="1" x14ac:dyDescent="0.25">
      <c r="B10" s="219"/>
      <c r="C10" s="363"/>
      <c r="D10" s="198" t="s">
        <v>2000</v>
      </c>
      <c r="E10" s="354"/>
      <c r="F10" s="354"/>
      <c r="G10" s="221" t="s">
        <v>2003</v>
      </c>
      <c r="H10" s="268"/>
      <c r="I10" s="363"/>
      <c r="J10" s="197" t="s">
        <v>2000</v>
      </c>
      <c r="K10" s="354"/>
      <c r="L10" s="354"/>
      <c r="M10" s="220" t="s">
        <v>2003</v>
      </c>
      <c r="N10" s="268"/>
      <c r="O10" s="357"/>
      <c r="P10" s="200" t="s">
        <v>2000</v>
      </c>
      <c r="Q10" s="354"/>
      <c r="R10" s="354"/>
      <c r="S10" s="220" t="s">
        <v>2003</v>
      </c>
      <c r="T10" s="214"/>
    </row>
    <row r="11" spans="2:21" ht="19.5" thickBot="1" x14ac:dyDescent="0.35">
      <c r="B11" s="219"/>
      <c r="C11" s="364"/>
      <c r="D11" s="289">
        <f>'Vorgabe Daten TRH'!AC277</f>
        <v>25.15</v>
      </c>
      <c r="E11" s="355"/>
      <c r="F11" s="355"/>
      <c r="G11" s="290">
        <f>Dateneingabe!D15/Dateneingabe!D13</f>
        <v>28.571428571428573</v>
      </c>
      <c r="H11" s="268"/>
      <c r="I11" s="364"/>
      <c r="J11" s="291">
        <f>'Vorgabe Daten TRH'!AD277</f>
        <v>0.18564176939811458</v>
      </c>
      <c r="K11" s="355"/>
      <c r="L11" s="355"/>
      <c r="M11" s="292">
        <f>Dateneingabe!D15/Dateneingabe!D8</f>
        <v>0.4</v>
      </c>
      <c r="N11" s="268"/>
      <c r="O11" s="358"/>
      <c r="P11" s="289">
        <f>'Vorgabe Daten TRH'!AE277</f>
        <v>2</v>
      </c>
      <c r="Q11" s="355"/>
      <c r="R11" s="355"/>
      <c r="S11" s="293">
        <f>Dateneingabe!D17/Dateneingabe!D13</f>
        <v>3.1428571428571428</v>
      </c>
      <c r="T11" s="214"/>
    </row>
    <row r="12" spans="2:21" x14ac:dyDescent="0.25">
      <c r="B12" s="219"/>
      <c r="C12" s="264"/>
      <c r="D12" s="264"/>
      <c r="E12" s="264"/>
      <c r="F12" s="264"/>
      <c r="G12" s="264"/>
      <c r="H12" s="264"/>
      <c r="I12" s="264"/>
      <c r="J12" s="264"/>
      <c r="K12" s="264"/>
      <c r="L12" s="264"/>
      <c r="M12" s="264"/>
      <c r="N12" s="264"/>
      <c r="O12" s="264"/>
      <c r="P12" s="264"/>
      <c r="Q12" s="264"/>
      <c r="R12" s="264"/>
      <c r="S12" s="264"/>
      <c r="T12" s="214"/>
    </row>
    <row r="13" spans="2:21" x14ac:dyDescent="0.25">
      <c r="B13" s="219"/>
      <c r="C13" s="264"/>
      <c r="D13" s="264"/>
      <c r="E13" s="264"/>
      <c r="F13" s="264"/>
      <c r="G13" s="264"/>
      <c r="H13" s="264"/>
      <c r="I13" s="264"/>
      <c r="J13" s="264"/>
      <c r="K13" s="264"/>
      <c r="L13" s="264"/>
      <c r="M13" s="264"/>
      <c r="N13" s="264"/>
      <c r="O13" s="264"/>
      <c r="P13" s="264"/>
      <c r="Q13" s="264"/>
      <c r="R13" s="264"/>
      <c r="S13" s="264"/>
      <c r="T13" s="214"/>
    </row>
    <row r="14" spans="2:21" x14ac:dyDescent="0.25">
      <c r="B14" s="219"/>
      <c r="C14" s="264"/>
      <c r="D14" s="264"/>
      <c r="E14" s="264"/>
      <c r="F14" s="264"/>
      <c r="G14" s="264"/>
      <c r="H14" s="264"/>
      <c r="I14" s="264"/>
      <c r="J14" s="264"/>
      <c r="K14" s="264"/>
      <c r="L14" s="264"/>
      <c r="M14" s="264"/>
      <c r="N14" s="264"/>
      <c r="O14" s="264"/>
      <c r="P14" s="264"/>
      <c r="Q14" s="264"/>
      <c r="R14" s="264"/>
      <c r="S14" s="264"/>
      <c r="T14" s="214"/>
    </row>
    <row r="15" spans="2:21" x14ac:dyDescent="0.25">
      <c r="B15" s="219"/>
      <c r="C15" s="264"/>
      <c r="D15" s="264"/>
      <c r="E15" s="264"/>
      <c r="F15" s="264"/>
      <c r="G15" s="264"/>
      <c r="H15" s="264"/>
      <c r="I15" s="264"/>
      <c r="J15" s="264"/>
      <c r="K15" s="264"/>
      <c r="L15" s="264"/>
      <c r="M15" s="264"/>
      <c r="N15" s="264"/>
      <c r="O15" s="264"/>
      <c r="P15" s="264"/>
      <c r="Q15" s="264"/>
      <c r="R15" s="264"/>
      <c r="S15" s="264"/>
      <c r="T15" s="214"/>
    </row>
    <row r="16" spans="2:21" x14ac:dyDescent="0.25">
      <c r="B16" s="219"/>
      <c r="C16" s="264"/>
      <c r="D16" s="264"/>
      <c r="E16" s="264"/>
      <c r="F16" s="264"/>
      <c r="G16" s="264"/>
      <c r="H16" s="264"/>
      <c r="I16" s="264"/>
      <c r="J16" s="264"/>
      <c r="K16" s="264"/>
      <c r="L16" s="264"/>
      <c r="M16" s="264"/>
      <c r="N16" s="264"/>
      <c r="O16" s="264"/>
      <c r="P16" s="264"/>
      <c r="Q16" s="264"/>
      <c r="R16" s="264"/>
      <c r="S16" s="264"/>
      <c r="T16" s="214"/>
    </row>
    <row r="17" spans="2:20" x14ac:dyDescent="0.25">
      <c r="B17" s="219"/>
      <c r="C17" s="264"/>
      <c r="D17" s="264"/>
      <c r="E17" s="264"/>
      <c r="F17" s="264"/>
      <c r="G17" s="264"/>
      <c r="H17" s="264"/>
      <c r="I17" s="264"/>
      <c r="J17" s="264"/>
      <c r="K17" s="264"/>
      <c r="L17" s="264"/>
      <c r="M17" s="264"/>
      <c r="N17" s="264"/>
      <c r="O17" s="264"/>
      <c r="P17" s="264"/>
      <c r="Q17" s="264"/>
      <c r="R17" s="264"/>
      <c r="S17" s="264"/>
      <c r="T17" s="214"/>
    </row>
    <row r="18" spans="2:20" x14ac:dyDescent="0.25">
      <c r="B18" s="219"/>
      <c r="C18" s="264"/>
      <c r="D18" s="264"/>
      <c r="E18" s="264"/>
      <c r="F18" s="264"/>
      <c r="G18" s="264"/>
      <c r="H18" s="264"/>
      <c r="I18" s="264"/>
      <c r="J18" s="264"/>
      <c r="K18" s="264"/>
      <c r="L18" s="264"/>
      <c r="M18" s="264"/>
      <c r="N18" s="264"/>
      <c r="O18" s="264"/>
      <c r="P18" s="264"/>
      <c r="Q18" s="264"/>
      <c r="R18" s="264"/>
      <c r="S18" s="264"/>
      <c r="T18" s="214"/>
    </row>
    <row r="19" spans="2:20" x14ac:dyDescent="0.25">
      <c r="B19" s="219"/>
      <c r="C19" s="264"/>
      <c r="D19" s="264"/>
      <c r="E19" s="264"/>
      <c r="F19" s="264"/>
      <c r="G19" s="264"/>
      <c r="H19" s="264"/>
      <c r="I19" s="264"/>
      <c r="J19" s="264"/>
      <c r="K19" s="264"/>
      <c r="L19" s="264"/>
      <c r="M19" s="264"/>
      <c r="N19" s="264"/>
      <c r="O19" s="264"/>
      <c r="P19" s="264"/>
      <c r="Q19" s="264"/>
      <c r="R19" s="264"/>
      <c r="S19" s="264"/>
      <c r="T19" s="214"/>
    </row>
    <row r="20" spans="2:20" x14ac:dyDescent="0.25">
      <c r="B20" s="219"/>
      <c r="C20" s="264"/>
      <c r="D20" s="264"/>
      <c r="E20" s="264"/>
      <c r="F20" s="264"/>
      <c r="G20" s="264"/>
      <c r="H20" s="264"/>
      <c r="I20" s="264"/>
      <c r="J20" s="264"/>
      <c r="K20" s="264"/>
      <c r="L20" s="264"/>
      <c r="M20" s="264"/>
      <c r="N20" s="264"/>
      <c r="O20" s="264"/>
      <c r="P20" s="264"/>
      <c r="Q20" s="264"/>
      <c r="R20" s="264"/>
      <c r="S20" s="264"/>
      <c r="T20" s="214"/>
    </row>
    <row r="21" spans="2:20" x14ac:dyDescent="0.25">
      <c r="B21" s="219"/>
      <c r="C21" s="264"/>
      <c r="D21" s="264"/>
      <c r="E21" s="264"/>
      <c r="F21" s="264"/>
      <c r="G21" s="264"/>
      <c r="H21" s="264"/>
      <c r="I21" s="264"/>
      <c r="J21" s="264"/>
      <c r="K21" s="264"/>
      <c r="L21" s="264"/>
      <c r="M21" s="264"/>
      <c r="N21" s="264"/>
      <c r="O21" s="264"/>
      <c r="P21" s="264"/>
      <c r="Q21" s="264"/>
      <c r="R21" s="264"/>
      <c r="S21" s="264"/>
      <c r="T21" s="214"/>
    </row>
    <row r="22" spans="2:20" x14ac:dyDescent="0.25">
      <c r="B22" s="219"/>
      <c r="C22" s="264"/>
      <c r="D22" s="264"/>
      <c r="E22" s="264"/>
      <c r="F22" s="264"/>
      <c r="G22" s="264"/>
      <c r="H22" s="264"/>
      <c r="I22" s="264"/>
      <c r="J22" s="264"/>
      <c r="K22" s="264"/>
      <c r="L22" s="264"/>
      <c r="M22" s="264"/>
      <c r="N22" s="264"/>
      <c r="O22" s="264"/>
      <c r="P22" s="264"/>
      <c r="Q22" s="264"/>
      <c r="R22" s="264"/>
      <c r="S22" s="264"/>
      <c r="T22" s="214"/>
    </row>
    <row r="23" spans="2:20" x14ac:dyDescent="0.25">
      <c r="B23" s="219"/>
      <c r="C23" s="264"/>
      <c r="D23" s="264"/>
      <c r="E23" s="264"/>
      <c r="F23" s="264"/>
      <c r="G23" s="264"/>
      <c r="H23" s="264"/>
      <c r="I23" s="264"/>
      <c r="J23" s="264"/>
      <c r="K23" s="264"/>
      <c r="L23" s="264"/>
      <c r="M23" s="264"/>
      <c r="N23" s="264"/>
      <c r="O23" s="264"/>
      <c r="P23" s="264"/>
      <c r="Q23" s="264"/>
      <c r="R23" s="264"/>
      <c r="S23" s="264"/>
      <c r="T23" s="214"/>
    </row>
    <row r="24" spans="2:20" x14ac:dyDescent="0.25">
      <c r="B24" s="219"/>
      <c r="C24" s="264"/>
      <c r="D24" s="264"/>
      <c r="E24" s="264"/>
      <c r="F24" s="264"/>
      <c r="G24" s="264"/>
      <c r="H24" s="264"/>
      <c r="I24" s="264"/>
      <c r="J24" s="264"/>
      <c r="K24" s="264"/>
      <c r="L24" s="264"/>
      <c r="M24" s="264"/>
      <c r="N24" s="264"/>
      <c r="O24" s="264"/>
      <c r="P24" s="264"/>
      <c r="Q24" s="264"/>
      <c r="R24" s="264"/>
      <c r="S24" s="264"/>
      <c r="T24" s="214"/>
    </row>
    <row r="25" spans="2:20" x14ac:dyDescent="0.25">
      <c r="B25" s="219"/>
      <c r="C25" s="264"/>
      <c r="D25" s="264"/>
      <c r="E25" s="264"/>
      <c r="F25" s="264"/>
      <c r="G25" s="264"/>
      <c r="H25" s="264"/>
      <c r="I25" s="264"/>
      <c r="J25" s="264"/>
      <c r="K25" s="264"/>
      <c r="L25" s="264"/>
      <c r="M25" s="264"/>
      <c r="N25" s="264"/>
      <c r="O25" s="264"/>
      <c r="P25" s="264"/>
      <c r="Q25" s="264"/>
      <c r="R25" s="264"/>
      <c r="S25" s="264"/>
      <c r="T25" s="214"/>
    </row>
    <row r="26" spans="2:20" x14ac:dyDescent="0.25">
      <c r="B26" s="219"/>
      <c r="C26" s="264"/>
      <c r="D26" s="264"/>
      <c r="E26" s="264"/>
      <c r="F26" s="264"/>
      <c r="G26" s="264"/>
      <c r="H26" s="264"/>
      <c r="I26" s="264"/>
      <c r="J26" s="264"/>
      <c r="K26" s="264"/>
      <c r="L26" s="264"/>
      <c r="M26" s="264"/>
      <c r="N26" s="264"/>
      <c r="O26" s="264"/>
      <c r="P26" s="264"/>
      <c r="Q26" s="264"/>
      <c r="R26" s="264"/>
      <c r="S26" s="264"/>
      <c r="T26" s="214"/>
    </row>
    <row r="27" spans="2:20" x14ac:dyDescent="0.25">
      <c r="B27" s="219"/>
      <c r="C27" s="264"/>
      <c r="D27" s="264"/>
      <c r="E27" s="264"/>
      <c r="F27" s="264"/>
      <c r="G27" s="264"/>
      <c r="H27" s="264"/>
      <c r="I27" s="264"/>
      <c r="J27" s="264"/>
      <c r="K27" s="264"/>
      <c r="L27" s="264"/>
      <c r="M27" s="264"/>
      <c r="N27" s="264"/>
      <c r="O27" s="264"/>
      <c r="P27" s="264"/>
      <c r="Q27" s="264"/>
      <c r="R27" s="264"/>
      <c r="S27" s="264"/>
      <c r="T27" s="214"/>
    </row>
    <row r="28" spans="2:20" x14ac:dyDescent="0.25">
      <c r="B28" s="219"/>
      <c r="C28" s="264"/>
      <c r="D28" s="264"/>
      <c r="E28" s="264"/>
      <c r="F28" s="264"/>
      <c r="G28" s="264"/>
      <c r="H28" s="264"/>
      <c r="I28" s="264"/>
      <c r="J28" s="264"/>
      <c r="K28" s="264"/>
      <c r="L28" s="264"/>
      <c r="M28" s="264"/>
      <c r="N28" s="264"/>
      <c r="O28" s="264"/>
      <c r="P28" s="264"/>
      <c r="Q28" s="264"/>
      <c r="R28" s="264"/>
      <c r="S28" s="264"/>
      <c r="T28" s="214"/>
    </row>
    <row r="29" spans="2:20" x14ac:dyDescent="0.25">
      <c r="B29" s="219"/>
      <c r="C29" s="264"/>
      <c r="D29" s="264"/>
      <c r="E29" s="264"/>
      <c r="F29" s="264"/>
      <c r="G29" s="264"/>
      <c r="H29" s="264"/>
      <c r="I29" s="264"/>
      <c r="J29" s="264"/>
      <c r="K29" s="264"/>
      <c r="L29" s="264"/>
      <c r="M29" s="264"/>
      <c r="N29" s="264"/>
      <c r="O29" s="264"/>
      <c r="P29" s="264"/>
      <c r="Q29" s="264"/>
      <c r="R29" s="264"/>
      <c r="S29" s="264"/>
      <c r="T29" s="214"/>
    </row>
    <row r="30" spans="2:20" x14ac:dyDescent="0.25">
      <c r="B30" s="219"/>
      <c r="C30" s="264"/>
      <c r="D30" s="264"/>
      <c r="E30" s="264"/>
      <c r="F30" s="264"/>
      <c r="G30" s="264"/>
      <c r="H30" s="264"/>
      <c r="I30" s="264"/>
      <c r="J30" s="264"/>
      <c r="K30" s="264"/>
      <c r="L30" s="264"/>
      <c r="M30" s="264"/>
      <c r="N30" s="264"/>
      <c r="O30" s="264"/>
      <c r="P30" s="264"/>
      <c r="Q30" s="264"/>
      <c r="R30" s="264"/>
      <c r="S30" s="264"/>
      <c r="T30" s="214"/>
    </row>
    <row r="31" spans="2:20" x14ac:dyDescent="0.25">
      <c r="B31" s="219"/>
      <c r="C31" s="264"/>
      <c r="D31" s="264"/>
      <c r="E31" s="264"/>
      <c r="F31" s="264"/>
      <c r="G31" s="264"/>
      <c r="H31" s="264"/>
      <c r="I31" s="264"/>
      <c r="J31" s="264"/>
      <c r="K31" s="264"/>
      <c r="L31" s="264"/>
      <c r="M31" s="264"/>
      <c r="N31" s="264"/>
      <c r="O31" s="264"/>
      <c r="P31" s="264"/>
      <c r="Q31" s="264"/>
      <c r="R31" s="264"/>
      <c r="S31" s="264"/>
      <c r="T31" s="214"/>
    </row>
    <row r="32" spans="2:20" x14ac:dyDescent="0.25">
      <c r="B32" s="219"/>
      <c r="C32" s="264"/>
      <c r="D32" s="264"/>
      <c r="E32" s="264"/>
      <c r="F32" s="264"/>
      <c r="G32" s="264"/>
      <c r="H32" s="264"/>
      <c r="I32" s="264"/>
      <c r="J32" s="264"/>
      <c r="K32" s="264"/>
      <c r="L32" s="264"/>
      <c r="M32" s="264"/>
      <c r="N32" s="264"/>
      <c r="O32" s="264"/>
      <c r="P32" s="264"/>
      <c r="Q32" s="264"/>
      <c r="R32" s="264"/>
      <c r="S32" s="264"/>
      <c r="T32" s="214"/>
    </row>
    <row r="33" spans="2:20" x14ac:dyDescent="0.25">
      <c r="B33" s="219"/>
      <c r="C33" s="264"/>
      <c r="D33" s="264"/>
      <c r="E33" s="264"/>
      <c r="F33" s="264"/>
      <c r="G33" s="264"/>
      <c r="H33" s="264"/>
      <c r="I33" s="264"/>
      <c r="J33" s="264"/>
      <c r="K33" s="264"/>
      <c r="L33" s="264"/>
      <c r="M33" s="264"/>
      <c r="N33" s="264"/>
      <c r="O33" s="264"/>
      <c r="P33" s="264"/>
      <c r="Q33" s="264"/>
      <c r="R33" s="264"/>
      <c r="S33" s="264"/>
      <c r="T33" s="214"/>
    </row>
    <row r="34" spans="2:20" x14ac:dyDescent="0.25">
      <c r="B34" s="219"/>
      <c r="C34" s="264"/>
      <c r="D34" s="264"/>
      <c r="E34" s="264"/>
      <c r="F34" s="264"/>
      <c r="G34" s="264"/>
      <c r="H34" s="264"/>
      <c r="I34" s="264"/>
      <c r="J34" s="264"/>
      <c r="K34" s="264"/>
      <c r="L34" s="264"/>
      <c r="M34" s="264"/>
      <c r="N34" s="264"/>
      <c r="O34" s="264"/>
      <c r="P34" s="264"/>
      <c r="Q34" s="264"/>
      <c r="R34" s="264"/>
      <c r="S34" s="264"/>
      <c r="T34" s="214"/>
    </row>
    <row r="35" spans="2:20" x14ac:dyDescent="0.25">
      <c r="B35" s="219"/>
      <c r="C35" s="264"/>
      <c r="D35" s="264"/>
      <c r="E35" s="264"/>
      <c r="F35" s="264"/>
      <c r="G35" s="264"/>
      <c r="H35" s="264"/>
      <c r="I35" s="264"/>
      <c r="J35" s="264"/>
      <c r="K35" s="264"/>
      <c r="L35" s="264"/>
      <c r="M35" s="264"/>
      <c r="N35" s="264"/>
      <c r="O35" s="264"/>
      <c r="P35" s="264"/>
      <c r="Q35" s="264"/>
      <c r="R35" s="264"/>
      <c r="S35" s="264"/>
      <c r="T35" s="214"/>
    </row>
    <row r="36" spans="2:20" x14ac:dyDescent="0.25">
      <c r="B36" s="219"/>
      <c r="C36" s="264"/>
      <c r="D36" s="264"/>
      <c r="E36" s="264"/>
      <c r="F36" s="264"/>
      <c r="G36" s="264"/>
      <c r="H36" s="264"/>
      <c r="I36" s="264"/>
      <c r="J36" s="264"/>
      <c r="K36" s="264"/>
      <c r="L36" s="264"/>
      <c r="M36" s="264"/>
      <c r="N36" s="264"/>
      <c r="O36" s="264"/>
      <c r="P36" s="264"/>
      <c r="Q36" s="264"/>
      <c r="R36" s="264"/>
      <c r="S36" s="264"/>
      <c r="T36" s="214"/>
    </row>
    <row r="37" spans="2:20" x14ac:dyDescent="0.25">
      <c r="B37" s="219"/>
      <c r="C37" s="264"/>
      <c r="D37" s="264"/>
      <c r="E37" s="264"/>
      <c r="F37" s="264"/>
      <c r="G37" s="264"/>
      <c r="H37" s="264"/>
      <c r="I37" s="264"/>
      <c r="J37" s="264"/>
      <c r="K37" s="264"/>
      <c r="L37" s="264"/>
      <c r="M37" s="264"/>
      <c r="N37" s="264"/>
      <c r="O37" s="264"/>
      <c r="P37" s="264"/>
      <c r="Q37" s="264"/>
      <c r="R37" s="264"/>
      <c r="S37" s="264"/>
      <c r="T37" s="214"/>
    </row>
    <row r="38" spans="2:20" x14ac:dyDescent="0.25">
      <c r="B38" s="219"/>
      <c r="C38" s="264"/>
      <c r="D38" s="264"/>
      <c r="E38" s="264"/>
      <c r="F38" s="264"/>
      <c r="G38" s="264"/>
      <c r="H38" s="264"/>
      <c r="I38" s="264"/>
      <c r="J38" s="264"/>
      <c r="K38" s="264"/>
      <c r="L38" s="264"/>
      <c r="M38" s="264"/>
      <c r="N38" s="264"/>
      <c r="O38" s="264"/>
      <c r="P38" s="264"/>
      <c r="Q38" s="264"/>
      <c r="R38" s="264"/>
      <c r="S38" s="264"/>
      <c r="T38" s="214"/>
    </row>
    <row r="39" spans="2:20" x14ac:dyDescent="0.25">
      <c r="B39" s="219"/>
      <c r="C39" s="264"/>
      <c r="D39" s="264"/>
      <c r="E39" s="264"/>
      <c r="F39" s="264"/>
      <c r="G39" s="264"/>
      <c r="H39" s="264"/>
      <c r="I39" s="264"/>
      <c r="J39" s="264"/>
      <c r="K39" s="264"/>
      <c r="L39" s="264"/>
      <c r="M39" s="264"/>
      <c r="N39" s="264"/>
      <c r="O39" s="264"/>
      <c r="P39" s="264"/>
      <c r="Q39" s="264"/>
      <c r="R39" s="264"/>
      <c r="S39" s="264"/>
      <c r="T39" s="214"/>
    </row>
    <row r="40" spans="2:20" x14ac:dyDescent="0.25">
      <c r="B40" s="219"/>
      <c r="C40" s="264"/>
      <c r="D40" s="264"/>
      <c r="E40" s="264"/>
      <c r="F40" s="264"/>
      <c r="G40" s="264"/>
      <c r="H40" s="264"/>
      <c r="I40" s="264"/>
      <c r="J40" s="264"/>
      <c r="K40" s="264"/>
      <c r="L40" s="264"/>
      <c r="M40" s="264"/>
      <c r="N40" s="264"/>
      <c r="O40" s="264"/>
      <c r="P40" s="264"/>
      <c r="Q40" s="264"/>
      <c r="R40" s="264"/>
      <c r="S40" s="264"/>
      <c r="T40" s="214"/>
    </row>
    <row r="41" spans="2:20" x14ac:dyDescent="0.25">
      <c r="B41" s="219"/>
      <c r="C41" s="264"/>
      <c r="D41" s="264"/>
      <c r="E41" s="264"/>
      <c r="F41" s="264"/>
      <c r="G41" s="264"/>
      <c r="H41" s="264"/>
      <c r="I41" s="264"/>
      <c r="J41" s="264"/>
      <c r="K41" s="264"/>
      <c r="L41" s="264"/>
      <c r="M41" s="264"/>
      <c r="N41" s="264"/>
      <c r="O41" s="264"/>
      <c r="P41" s="264"/>
      <c r="Q41" s="264"/>
      <c r="R41" s="264"/>
      <c r="S41" s="264"/>
      <c r="T41" s="214"/>
    </row>
    <row r="42" spans="2:20" ht="15.75" thickBot="1" x14ac:dyDescent="0.3">
      <c r="B42" s="219"/>
      <c r="C42" s="264"/>
      <c r="D42" s="264"/>
      <c r="E42" s="264"/>
      <c r="F42" s="264"/>
      <c r="G42" s="264"/>
      <c r="H42" s="264"/>
      <c r="I42" s="264"/>
      <c r="J42" s="264"/>
      <c r="K42" s="264"/>
      <c r="L42" s="264"/>
      <c r="M42" s="264"/>
      <c r="N42" s="264"/>
      <c r="O42" s="264"/>
      <c r="P42" s="264"/>
      <c r="Q42" s="264"/>
      <c r="R42" s="264"/>
      <c r="S42" s="264"/>
      <c r="T42" s="214"/>
    </row>
    <row r="43" spans="2:20" ht="31.5" x14ac:dyDescent="0.25">
      <c r="B43" s="219"/>
      <c r="C43" s="356" t="s">
        <v>2036</v>
      </c>
      <c r="D43" s="193" t="s">
        <v>1996</v>
      </c>
      <c r="E43" s="194" t="s">
        <v>1998</v>
      </c>
      <c r="F43" s="194" t="s">
        <v>1997</v>
      </c>
      <c r="G43" s="195" t="s">
        <v>1999</v>
      </c>
      <c r="H43" s="268"/>
      <c r="I43" s="356" t="s">
        <v>2022</v>
      </c>
      <c r="J43" s="193" t="s">
        <v>1996</v>
      </c>
      <c r="K43" s="194" t="s">
        <v>1998</v>
      </c>
      <c r="L43" s="194" t="s">
        <v>1997</v>
      </c>
      <c r="M43" s="195" t="s">
        <v>1999</v>
      </c>
      <c r="N43" s="268"/>
      <c r="O43" s="356" t="s">
        <v>2023</v>
      </c>
      <c r="P43" s="193" t="s">
        <v>1996</v>
      </c>
      <c r="Q43" s="194" t="s">
        <v>1998</v>
      </c>
      <c r="R43" s="194" t="s">
        <v>1997</v>
      </c>
      <c r="S43" s="195" t="s">
        <v>1999</v>
      </c>
      <c r="T43" s="214"/>
    </row>
    <row r="44" spans="2:20" ht="16.5" thickBot="1" x14ac:dyDescent="0.3">
      <c r="B44" s="219"/>
      <c r="C44" s="357"/>
      <c r="D44" s="294">
        <f>'Vorgabe Daten TRH'!AF273</f>
        <v>70</v>
      </c>
      <c r="E44" s="295">
        <f>'Vorgabe Daten TRH'!AF275</f>
        <v>5000</v>
      </c>
      <c r="F44" s="296">
        <f>'Vorgabe Daten TRH'!AF274</f>
        <v>13.157894736842104</v>
      </c>
      <c r="G44" s="297">
        <f>'Vorgabe Daten TRH'!AF276</f>
        <v>103.39366515837105</v>
      </c>
      <c r="H44" s="268"/>
      <c r="I44" s="357"/>
      <c r="J44" s="298">
        <f>'Vorgabe Daten TRH'!AG273</f>
        <v>5623.5763888888887</v>
      </c>
      <c r="K44" s="295">
        <f>'Vorgabe Daten TRH'!AG275</f>
        <v>71006</v>
      </c>
      <c r="L44" s="296">
        <f>'Vorgabe Daten TRH'!AG274</f>
        <v>8.2142857142857135</v>
      </c>
      <c r="M44" s="297">
        <f>'Vorgabe Daten TRH'!AG276</f>
        <v>10000</v>
      </c>
      <c r="N44" s="268"/>
      <c r="O44" s="357"/>
      <c r="P44" s="294">
        <f>'Vorgabe Daten TRH'!AH273</f>
        <v>44.399070266404436</v>
      </c>
      <c r="Q44" s="295">
        <f>'Vorgabe Daten TRH'!AH275</f>
        <v>631.16444444444448</v>
      </c>
      <c r="R44" s="296">
        <f>'Vorgabe Daten TRH'!AH274</f>
        <v>4.7599337748344371E-2</v>
      </c>
      <c r="S44" s="297">
        <f>'Vorgabe Daten TRH'!AH276</f>
        <v>70.666636409234044</v>
      </c>
      <c r="T44" s="214"/>
    </row>
    <row r="45" spans="2:20" ht="31.5" customHeight="1" x14ac:dyDescent="0.25">
      <c r="B45" s="219"/>
      <c r="C45" s="357"/>
      <c r="D45" s="196" t="s">
        <v>2000</v>
      </c>
      <c r="E45" s="354"/>
      <c r="F45" s="354"/>
      <c r="G45" s="220" t="s">
        <v>2003</v>
      </c>
      <c r="H45" s="268"/>
      <c r="I45" s="357"/>
      <c r="J45" s="196" t="s">
        <v>2000</v>
      </c>
      <c r="K45" s="354"/>
      <c r="L45" s="354"/>
      <c r="M45" s="220" t="s">
        <v>2003</v>
      </c>
      <c r="N45" s="268"/>
      <c r="O45" s="357"/>
      <c r="P45" s="196" t="s">
        <v>2000</v>
      </c>
      <c r="Q45" s="354"/>
      <c r="R45" s="354"/>
      <c r="S45" s="220" t="s">
        <v>2003</v>
      </c>
      <c r="T45" s="214"/>
    </row>
    <row r="46" spans="2:20" ht="19.5" thickBot="1" x14ac:dyDescent="0.35">
      <c r="B46" s="219"/>
      <c r="C46" s="358"/>
      <c r="D46" s="300">
        <f>'Vorgabe Daten TRH'!AF277</f>
        <v>83.333333333333329</v>
      </c>
      <c r="E46" s="355"/>
      <c r="F46" s="355"/>
      <c r="G46" s="301">
        <f>Dateneingabe!D17/Dateneingabe!D15*1000</f>
        <v>110</v>
      </c>
      <c r="H46" s="268"/>
      <c r="I46" s="358"/>
      <c r="J46" s="302">
        <f>'Vorgabe Daten TRH'!AG277</f>
        <v>7257.75</v>
      </c>
      <c r="K46" s="355"/>
      <c r="L46" s="355"/>
      <c r="M46" s="301">
        <f>Dateneingabe!D19/Dateneingabe!D13</f>
        <v>10714.285714285714</v>
      </c>
      <c r="N46" s="268"/>
      <c r="O46" s="358"/>
      <c r="P46" s="300">
        <f>'Vorgabe Daten TRH'!AH277</f>
        <v>57.02048433740427</v>
      </c>
      <c r="Q46" s="355"/>
      <c r="R46" s="355"/>
      <c r="S46" s="301">
        <f>Dateneingabe!D19/Dateneingabe!D8</f>
        <v>150</v>
      </c>
      <c r="T46" s="214"/>
    </row>
    <row r="47" spans="2:20" x14ac:dyDescent="0.25">
      <c r="B47" s="219"/>
      <c r="C47" s="264"/>
      <c r="D47" s="264"/>
      <c r="E47" s="264"/>
      <c r="F47" s="264"/>
      <c r="G47" s="264"/>
      <c r="H47" s="264"/>
      <c r="I47" s="264"/>
      <c r="J47" s="264"/>
      <c r="K47" s="264"/>
      <c r="L47" s="264"/>
      <c r="M47" s="264"/>
      <c r="N47" s="264"/>
      <c r="O47" s="264"/>
      <c r="P47" s="264"/>
      <c r="Q47" s="264"/>
      <c r="R47" s="264"/>
      <c r="S47" s="264"/>
      <c r="T47" s="214"/>
    </row>
    <row r="48" spans="2:20" x14ac:dyDescent="0.25">
      <c r="B48" s="219"/>
      <c r="C48" s="264"/>
      <c r="D48" s="264"/>
      <c r="E48" s="264"/>
      <c r="F48" s="264"/>
      <c r="G48" s="264"/>
      <c r="H48" s="264"/>
      <c r="I48" s="264"/>
      <c r="J48" s="264"/>
      <c r="K48" s="264"/>
      <c r="L48" s="264"/>
      <c r="M48" s="264"/>
      <c r="N48" s="264"/>
      <c r="O48" s="264"/>
      <c r="P48" s="264"/>
      <c r="Q48" s="264"/>
      <c r="R48" s="264"/>
      <c r="S48" s="264"/>
      <c r="T48" s="214"/>
    </row>
    <row r="49" spans="2:20" x14ac:dyDescent="0.25">
      <c r="B49" s="219"/>
      <c r="C49" s="264"/>
      <c r="D49" s="264"/>
      <c r="E49" s="264"/>
      <c r="F49" s="264"/>
      <c r="G49" s="264"/>
      <c r="H49" s="264"/>
      <c r="I49" s="264"/>
      <c r="J49" s="264"/>
      <c r="K49" s="264"/>
      <c r="L49" s="264"/>
      <c r="M49" s="264"/>
      <c r="N49" s="264"/>
      <c r="O49" s="264"/>
      <c r="P49" s="264"/>
      <c r="Q49" s="264"/>
      <c r="R49" s="264"/>
      <c r="S49" s="264"/>
      <c r="T49" s="214"/>
    </row>
    <row r="50" spans="2:20" x14ac:dyDescent="0.25">
      <c r="B50" s="219"/>
      <c r="C50" s="264"/>
      <c r="D50" s="264"/>
      <c r="E50" s="264"/>
      <c r="F50" s="264"/>
      <c r="G50" s="264"/>
      <c r="H50" s="264"/>
      <c r="I50" s="264"/>
      <c r="J50" s="264"/>
      <c r="K50" s="264"/>
      <c r="L50" s="264"/>
      <c r="M50" s="264"/>
      <c r="N50" s="264"/>
      <c r="O50" s="264"/>
      <c r="P50" s="264"/>
      <c r="Q50" s="264"/>
      <c r="R50" s="264"/>
      <c r="S50" s="264"/>
      <c r="T50" s="214"/>
    </row>
    <row r="51" spans="2:20" x14ac:dyDescent="0.25">
      <c r="B51" s="219"/>
      <c r="C51" s="264"/>
      <c r="D51" s="264"/>
      <c r="E51" s="264"/>
      <c r="F51" s="264"/>
      <c r="G51" s="264"/>
      <c r="H51" s="264"/>
      <c r="I51" s="264"/>
      <c r="J51" s="264"/>
      <c r="K51" s="264"/>
      <c r="L51" s="264"/>
      <c r="M51" s="264"/>
      <c r="N51" s="264"/>
      <c r="O51" s="264"/>
      <c r="P51" s="264"/>
      <c r="Q51" s="264"/>
      <c r="R51" s="264"/>
      <c r="S51" s="264"/>
      <c r="T51" s="214"/>
    </row>
    <row r="52" spans="2:20" x14ac:dyDescent="0.25">
      <c r="B52" s="219"/>
      <c r="C52" s="264"/>
      <c r="D52" s="264"/>
      <c r="E52" s="264"/>
      <c r="F52" s="264"/>
      <c r="G52" s="264"/>
      <c r="H52" s="264"/>
      <c r="I52" s="264"/>
      <c r="J52" s="264"/>
      <c r="K52" s="264"/>
      <c r="L52" s="264"/>
      <c r="M52" s="264"/>
      <c r="N52" s="264"/>
      <c r="O52" s="264"/>
      <c r="P52" s="264"/>
      <c r="Q52" s="264"/>
      <c r="R52" s="264"/>
      <c r="S52" s="264"/>
      <c r="T52" s="214"/>
    </row>
    <row r="53" spans="2:20" x14ac:dyDescent="0.25">
      <c r="B53" s="219"/>
      <c r="C53" s="264"/>
      <c r="D53" s="264"/>
      <c r="E53" s="264"/>
      <c r="F53" s="264"/>
      <c r="G53" s="264"/>
      <c r="H53" s="264"/>
      <c r="I53" s="264"/>
      <c r="J53" s="264"/>
      <c r="K53" s="264"/>
      <c r="L53" s="264"/>
      <c r="M53" s="264"/>
      <c r="N53" s="264"/>
      <c r="O53" s="264"/>
      <c r="P53" s="264"/>
      <c r="Q53" s="264"/>
      <c r="R53" s="264"/>
      <c r="S53" s="264"/>
      <c r="T53" s="214"/>
    </row>
    <row r="54" spans="2:20" x14ac:dyDescent="0.25">
      <c r="B54" s="219"/>
      <c r="C54" s="264"/>
      <c r="D54" s="264"/>
      <c r="E54" s="264"/>
      <c r="F54" s="264"/>
      <c r="G54" s="264"/>
      <c r="H54" s="264"/>
      <c r="I54" s="264"/>
      <c r="J54" s="264"/>
      <c r="K54" s="264"/>
      <c r="L54" s="264"/>
      <c r="M54" s="264"/>
      <c r="N54" s="264"/>
      <c r="O54" s="264"/>
      <c r="P54" s="264"/>
      <c r="Q54" s="264"/>
      <c r="R54" s="264"/>
      <c r="S54" s="264"/>
      <c r="T54" s="214"/>
    </row>
    <row r="55" spans="2:20" x14ac:dyDescent="0.25">
      <c r="B55" s="219"/>
      <c r="C55" s="264"/>
      <c r="D55" s="264"/>
      <c r="E55" s="264"/>
      <c r="F55" s="264"/>
      <c r="G55" s="264"/>
      <c r="H55" s="264"/>
      <c r="I55" s="264"/>
      <c r="J55" s="264"/>
      <c r="K55" s="264"/>
      <c r="L55" s="264"/>
      <c r="M55" s="264"/>
      <c r="N55" s="264"/>
      <c r="O55" s="264"/>
      <c r="P55" s="264"/>
      <c r="Q55" s="264"/>
      <c r="R55" s="264"/>
      <c r="S55" s="264"/>
      <c r="T55" s="214"/>
    </row>
    <row r="56" spans="2:20" x14ac:dyDescent="0.25">
      <c r="B56" s="219"/>
      <c r="C56" s="264"/>
      <c r="D56" s="264"/>
      <c r="E56" s="264"/>
      <c r="F56" s="264"/>
      <c r="G56" s="264"/>
      <c r="H56" s="264"/>
      <c r="I56" s="264"/>
      <c r="J56" s="264"/>
      <c r="K56" s="264"/>
      <c r="L56" s="264"/>
      <c r="M56" s="264"/>
      <c r="N56" s="264"/>
      <c r="O56" s="264"/>
      <c r="P56" s="264"/>
      <c r="Q56" s="264"/>
      <c r="R56" s="264"/>
      <c r="S56" s="264"/>
      <c r="T56" s="214"/>
    </row>
    <row r="57" spans="2:20" x14ac:dyDescent="0.25">
      <c r="B57" s="219"/>
      <c r="C57" s="264"/>
      <c r="D57" s="264"/>
      <c r="E57" s="264"/>
      <c r="F57" s="264"/>
      <c r="G57" s="264"/>
      <c r="H57" s="264"/>
      <c r="I57" s="264"/>
      <c r="J57" s="264"/>
      <c r="K57" s="264"/>
      <c r="L57" s="264"/>
      <c r="M57" s="264"/>
      <c r="N57" s="264"/>
      <c r="O57" s="264"/>
      <c r="P57" s="264"/>
      <c r="Q57" s="264"/>
      <c r="R57" s="264"/>
      <c r="S57" s="264"/>
      <c r="T57" s="214"/>
    </row>
    <row r="58" spans="2:20" x14ac:dyDescent="0.25">
      <c r="B58" s="219"/>
      <c r="C58" s="264"/>
      <c r="D58" s="264"/>
      <c r="E58" s="264"/>
      <c r="F58" s="264"/>
      <c r="G58" s="264"/>
      <c r="H58" s="264"/>
      <c r="I58" s="264"/>
      <c r="J58" s="264"/>
      <c r="K58" s="264"/>
      <c r="L58" s="264"/>
      <c r="M58" s="264"/>
      <c r="N58" s="264"/>
      <c r="O58" s="264"/>
      <c r="P58" s="264"/>
      <c r="Q58" s="264"/>
      <c r="R58" s="264"/>
      <c r="S58" s="264"/>
      <c r="T58" s="214"/>
    </row>
    <row r="59" spans="2:20" x14ac:dyDescent="0.25">
      <c r="B59" s="219"/>
      <c r="C59" s="264"/>
      <c r="D59" s="264"/>
      <c r="E59" s="264"/>
      <c r="F59" s="264"/>
      <c r="G59" s="264"/>
      <c r="H59" s="264"/>
      <c r="I59" s="264"/>
      <c r="J59" s="264"/>
      <c r="K59" s="264"/>
      <c r="L59" s="264"/>
      <c r="M59" s="264"/>
      <c r="N59" s="264"/>
      <c r="O59" s="264"/>
      <c r="P59" s="264"/>
      <c r="Q59" s="264"/>
      <c r="R59" s="264"/>
      <c r="S59" s="264"/>
      <c r="T59" s="214"/>
    </row>
    <row r="60" spans="2:20" x14ac:dyDescent="0.25">
      <c r="B60" s="219"/>
      <c r="C60" s="264"/>
      <c r="D60" s="264"/>
      <c r="E60" s="264"/>
      <c r="F60" s="264"/>
      <c r="G60" s="264"/>
      <c r="H60" s="264"/>
      <c r="I60" s="264"/>
      <c r="J60" s="264"/>
      <c r="K60" s="264"/>
      <c r="L60" s="264"/>
      <c r="M60" s="264"/>
      <c r="N60" s="264"/>
      <c r="O60" s="264"/>
      <c r="P60" s="264"/>
      <c r="Q60" s="264"/>
      <c r="R60" s="264"/>
      <c r="S60" s="264"/>
      <c r="T60" s="214"/>
    </row>
    <row r="61" spans="2:20" x14ac:dyDescent="0.25">
      <c r="B61" s="219"/>
      <c r="C61" s="264"/>
      <c r="D61" s="264"/>
      <c r="E61" s="264"/>
      <c r="F61" s="264"/>
      <c r="G61" s="264"/>
      <c r="H61" s="264"/>
      <c r="I61" s="264"/>
      <c r="J61" s="264"/>
      <c r="K61" s="264"/>
      <c r="L61" s="264"/>
      <c r="M61" s="264"/>
      <c r="N61" s="264"/>
      <c r="O61" s="264"/>
      <c r="P61" s="264"/>
      <c r="Q61" s="264"/>
      <c r="R61" s="264"/>
      <c r="S61" s="264"/>
      <c r="T61" s="214"/>
    </row>
    <row r="62" spans="2:20" x14ac:dyDescent="0.25">
      <c r="B62" s="219"/>
      <c r="C62" s="264"/>
      <c r="D62" s="264"/>
      <c r="E62" s="264"/>
      <c r="F62" s="264"/>
      <c r="G62" s="264"/>
      <c r="H62" s="264"/>
      <c r="I62" s="264"/>
      <c r="J62" s="264"/>
      <c r="K62" s="264"/>
      <c r="L62" s="264"/>
      <c r="M62" s="264"/>
      <c r="N62" s="264"/>
      <c r="O62" s="264"/>
      <c r="P62" s="264"/>
      <c r="Q62" s="264"/>
      <c r="R62" s="264"/>
      <c r="S62" s="264"/>
      <c r="T62" s="214"/>
    </row>
    <row r="63" spans="2:20" x14ac:dyDescent="0.25">
      <c r="B63" s="219"/>
      <c r="C63" s="264"/>
      <c r="D63" s="264"/>
      <c r="E63" s="264"/>
      <c r="F63" s="264"/>
      <c r="G63" s="264"/>
      <c r="H63" s="264"/>
      <c r="I63" s="264"/>
      <c r="J63" s="264"/>
      <c r="K63" s="264"/>
      <c r="L63" s="264"/>
      <c r="M63" s="264"/>
      <c r="N63" s="264"/>
      <c r="O63" s="264"/>
      <c r="P63" s="264"/>
      <c r="Q63" s="264"/>
      <c r="R63" s="264"/>
      <c r="S63" s="264"/>
      <c r="T63" s="214"/>
    </row>
    <row r="64" spans="2:20" x14ac:dyDescent="0.25">
      <c r="B64" s="219"/>
      <c r="C64" s="264"/>
      <c r="D64" s="264"/>
      <c r="E64" s="264"/>
      <c r="F64" s="264"/>
      <c r="G64" s="264"/>
      <c r="H64" s="264"/>
      <c r="I64" s="264"/>
      <c r="J64" s="264"/>
      <c r="K64" s="264"/>
      <c r="L64" s="264"/>
      <c r="M64" s="264"/>
      <c r="N64" s="264"/>
      <c r="O64" s="264"/>
      <c r="P64" s="264"/>
      <c r="Q64" s="264"/>
      <c r="R64" s="264"/>
      <c r="S64" s="264"/>
      <c r="T64" s="214"/>
    </row>
    <row r="65" spans="2:20" x14ac:dyDescent="0.25">
      <c r="B65" s="219"/>
      <c r="C65" s="264"/>
      <c r="D65" s="264"/>
      <c r="E65" s="264"/>
      <c r="F65" s="264"/>
      <c r="G65" s="264"/>
      <c r="H65" s="264"/>
      <c r="I65" s="264"/>
      <c r="J65" s="264"/>
      <c r="K65" s="264"/>
      <c r="L65" s="264"/>
      <c r="M65" s="264"/>
      <c r="N65" s="264"/>
      <c r="O65" s="264"/>
      <c r="P65" s="264"/>
      <c r="Q65" s="264"/>
      <c r="R65" s="264"/>
      <c r="S65" s="264"/>
      <c r="T65" s="214"/>
    </row>
    <row r="66" spans="2:20" x14ac:dyDescent="0.25">
      <c r="B66" s="219"/>
      <c r="C66" s="264"/>
      <c r="D66" s="264"/>
      <c r="E66" s="264"/>
      <c r="F66" s="264"/>
      <c r="G66" s="264"/>
      <c r="H66" s="264"/>
      <c r="I66" s="264"/>
      <c r="J66" s="264"/>
      <c r="K66" s="264"/>
      <c r="L66" s="264"/>
      <c r="M66" s="264"/>
      <c r="N66" s="264"/>
      <c r="O66" s="264"/>
      <c r="P66" s="264"/>
      <c r="Q66" s="264"/>
      <c r="R66" s="264"/>
      <c r="S66" s="264"/>
      <c r="T66" s="214"/>
    </row>
    <row r="67" spans="2:20" x14ac:dyDescent="0.25">
      <c r="B67" s="219"/>
      <c r="C67" s="264"/>
      <c r="D67" s="264"/>
      <c r="E67" s="264"/>
      <c r="F67" s="264"/>
      <c r="G67" s="264"/>
      <c r="H67" s="264"/>
      <c r="I67" s="264"/>
      <c r="J67" s="264"/>
      <c r="K67" s="264"/>
      <c r="L67" s="264"/>
      <c r="M67" s="264"/>
      <c r="N67" s="264"/>
      <c r="O67" s="264"/>
      <c r="P67" s="264"/>
      <c r="Q67" s="264"/>
      <c r="R67" s="264"/>
      <c r="S67" s="264"/>
      <c r="T67" s="214"/>
    </row>
    <row r="68" spans="2:20" x14ac:dyDescent="0.25">
      <c r="B68" s="219"/>
      <c r="C68" s="264"/>
      <c r="D68" s="264"/>
      <c r="E68" s="264"/>
      <c r="F68" s="264"/>
      <c r="G68" s="264"/>
      <c r="H68" s="264"/>
      <c r="I68" s="264"/>
      <c r="J68" s="264"/>
      <c r="K68" s="264"/>
      <c r="L68" s="264"/>
      <c r="M68" s="264"/>
      <c r="N68" s="264"/>
      <c r="O68" s="264"/>
      <c r="P68" s="264"/>
      <c r="Q68" s="264"/>
      <c r="R68" s="264"/>
      <c r="S68" s="264"/>
      <c r="T68" s="214"/>
    </row>
    <row r="69" spans="2:20" x14ac:dyDescent="0.25">
      <c r="B69" s="219"/>
      <c r="C69" s="264"/>
      <c r="D69" s="264"/>
      <c r="E69" s="264"/>
      <c r="F69" s="264"/>
      <c r="G69" s="264"/>
      <c r="H69" s="264"/>
      <c r="I69" s="264"/>
      <c r="J69" s="264"/>
      <c r="K69" s="264"/>
      <c r="L69" s="264"/>
      <c r="M69" s="264"/>
      <c r="N69" s="264"/>
      <c r="O69" s="264"/>
      <c r="P69" s="264"/>
      <c r="Q69" s="264"/>
      <c r="R69" s="264"/>
      <c r="S69" s="264"/>
      <c r="T69" s="214"/>
    </row>
    <row r="70" spans="2:20" x14ac:dyDescent="0.25">
      <c r="B70" s="219"/>
      <c r="C70" s="264"/>
      <c r="D70" s="264"/>
      <c r="E70" s="264"/>
      <c r="F70" s="264"/>
      <c r="G70" s="264"/>
      <c r="H70" s="264"/>
      <c r="I70" s="264"/>
      <c r="J70" s="264"/>
      <c r="K70" s="264"/>
      <c r="L70" s="264"/>
      <c r="M70" s="264"/>
      <c r="N70" s="264"/>
      <c r="O70" s="264"/>
      <c r="P70" s="264"/>
      <c r="Q70" s="264"/>
      <c r="R70" s="264"/>
      <c r="S70" s="264"/>
      <c r="T70" s="214"/>
    </row>
    <row r="71" spans="2:20" x14ac:dyDescent="0.25">
      <c r="B71" s="219"/>
      <c r="C71" s="264"/>
      <c r="D71" s="264"/>
      <c r="E71" s="264"/>
      <c r="F71" s="264"/>
      <c r="G71" s="264"/>
      <c r="H71" s="264"/>
      <c r="I71" s="264"/>
      <c r="J71" s="264"/>
      <c r="K71" s="264"/>
      <c r="L71" s="264"/>
      <c r="M71" s="264"/>
      <c r="N71" s="264"/>
      <c r="O71" s="264"/>
      <c r="P71" s="264"/>
      <c r="Q71" s="264"/>
      <c r="R71" s="264"/>
      <c r="S71" s="264"/>
      <c r="T71" s="214"/>
    </row>
    <row r="72" spans="2:20" x14ac:dyDescent="0.25">
      <c r="B72" s="219"/>
      <c r="C72" s="264"/>
      <c r="D72" s="264"/>
      <c r="E72" s="264"/>
      <c r="F72" s="264"/>
      <c r="G72" s="264"/>
      <c r="H72" s="264"/>
      <c r="I72" s="264"/>
      <c r="J72" s="264"/>
      <c r="K72" s="264"/>
      <c r="L72" s="264"/>
      <c r="M72" s="264"/>
      <c r="N72" s="264"/>
      <c r="O72" s="264"/>
      <c r="P72" s="264"/>
      <c r="Q72" s="264"/>
      <c r="R72" s="264"/>
      <c r="S72" s="264"/>
      <c r="T72" s="214"/>
    </row>
    <row r="73" spans="2:20" x14ac:dyDescent="0.25">
      <c r="B73" s="219"/>
      <c r="C73" s="264"/>
      <c r="D73" s="264"/>
      <c r="E73" s="264"/>
      <c r="F73" s="264"/>
      <c r="G73" s="264"/>
      <c r="H73" s="264"/>
      <c r="I73" s="264"/>
      <c r="J73" s="264"/>
      <c r="K73" s="264"/>
      <c r="L73" s="264"/>
      <c r="M73" s="264"/>
      <c r="N73" s="264"/>
      <c r="O73" s="264"/>
      <c r="P73" s="264"/>
      <c r="Q73" s="264"/>
      <c r="R73" s="264"/>
      <c r="S73" s="264"/>
      <c r="T73" s="214"/>
    </row>
    <row r="74" spans="2:20" x14ac:dyDescent="0.25">
      <c r="B74" s="219"/>
      <c r="C74" s="264"/>
      <c r="D74" s="264"/>
      <c r="E74" s="264"/>
      <c r="F74" s="264"/>
      <c r="G74" s="264"/>
      <c r="H74" s="264"/>
      <c r="I74" s="264"/>
      <c r="J74" s="264"/>
      <c r="K74" s="264"/>
      <c r="L74" s="264"/>
      <c r="M74" s="264"/>
      <c r="N74" s="264"/>
      <c r="O74" s="264"/>
      <c r="P74" s="264"/>
      <c r="Q74" s="264"/>
      <c r="R74" s="264"/>
      <c r="S74" s="264"/>
      <c r="T74" s="214"/>
    </row>
    <row r="75" spans="2:20" x14ac:dyDescent="0.25">
      <c r="B75" s="219"/>
      <c r="C75" s="264"/>
      <c r="D75" s="264"/>
      <c r="E75" s="264"/>
      <c r="F75" s="264"/>
      <c r="G75" s="264"/>
      <c r="H75" s="264"/>
      <c r="I75" s="264"/>
      <c r="J75" s="264"/>
      <c r="K75" s="264"/>
      <c r="L75" s="264"/>
      <c r="M75" s="264"/>
      <c r="N75" s="264"/>
      <c r="O75" s="264"/>
      <c r="P75" s="264"/>
      <c r="Q75" s="264"/>
      <c r="R75" s="264"/>
      <c r="S75" s="264"/>
      <c r="T75" s="214"/>
    </row>
    <row r="76" spans="2:20" x14ac:dyDescent="0.25">
      <c r="B76" s="219"/>
      <c r="C76" s="264"/>
      <c r="D76" s="264"/>
      <c r="E76" s="264"/>
      <c r="F76" s="264"/>
      <c r="G76" s="264"/>
      <c r="H76" s="264"/>
      <c r="I76" s="264"/>
      <c r="J76" s="264"/>
      <c r="K76" s="264"/>
      <c r="L76" s="264"/>
      <c r="M76" s="264"/>
      <c r="N76" s="264"/>
      <c r="O76" s="264"/>
      <c r="P76" s="264"/>
      <c r="Q76" s="264"/>
      <c r="R76" s="264"/>
      <c r="S76" s="264"/>
      <c r="T76" s="214"/>
    </row>
    <row r="77" spans="2:20" ht="15.75" thickBot="1" x14ac:dyDescent="0.3">
      <c r="B77" s="219"/>
      <c r="C77" s="264"/>
      <c r="D77" s="264"/>
      <c r="E77" s="264"/>
      <c r="F77" s="264"/>
      <c r="G77" s="264"/>
      <c r="H77" s="264"/>
      <c r="I77" s="264"/>
      <c r="J77" s="264"/>
      <c r="K77" s="264"/>
      <c r="L77" s="264"/>
      <c r="M77" s="264"/>
      <c r="N77" s="264"/>
      <c r="O77" s="264"/>
      <c r="P77" s="264"/>
      <c r="Q77" s="264"/>
      <c r="R77" s="264"/>
      <c r="S77" s="264"/>
      <c r="T77" s="214"/>
    </row>
    <row r="78" spans="2:20" ht="31.5" customHeight="1" x14ac:dyDescent="0.25">
      <c r="B78" s="219"/>
      <c r="C78" s="356" t="s">
        <v>2035</v>
      </c>
      <c r="D78" s="193" t="s">
        <v>1996</v>
      </c>
      <c r="E78" s="194" t="s">
        <v>1998</v>
      </c>
      <c r="F78" s="194" t="s">
        <v>1997</v>
      </c>
      <c r="G78" s="195" t="s">
        <v>1999</v>
      </c>
      <c r="H78" s="264"/>
      <c r="I78" s="356" t="s">
        <v>1964</v>
      </c>
      <c r="J78" s="193" t="s">
        <v>1996</v>
      </c>
      <c r="K78" s="194" t="s">
        <v>1998</v>
      </c>
      <c r="L78" s="194" t="s">
        <v>1997</v>
      </c>
      <c r="M78" s="195" t="s">
        <v>1999</v>
      </c>
      <c r="N78" s="264"/>
      <c r="O78" s="356" t="s">
        <v>2031</v>
      </c>
      <c r="P78" s="193" t="s">
        <v>1996</v>
      </c>
      <c r="Q78" s="194" t="s">
        <v>1998</v>
      </c>
      <c r="R78" s="194" t="s">
        <v>1997</v>
      </c>
      <c r="S78" s="195" t="s">
        <v>1999</v>
      </c>
      <c r="T78" s="214"/>
    </row>
    <row r="79" spans="2:20" ht="16.5" thickBot="1" x14ac:dyDescent="0.3">
      <c r="B79" s="219"/>
      <c r="C79" s="357"/>
      <c r="D79" s="294">
        <f>'Vorgabe Daten TRH'!AA273</f>
        <v>18</v>
      </c>
      <c r="E79" s="296">
        <f>'Vorgabe Daten TRH'!AA275</f>
        <v>33</v>
      </c>
      <c r="F79" s="296">
        <f>'Vorgabe Daten TRH'!AA274</f>
        <v>5.3550000000000004</v>
      </c>
      <c r="G79" s="297">
        <f>'Vorgabe Daten TRH'!AA276</f>
        <v>23</v>
      </c>
      <c r="H79" s="264"/>
      <c r="I79" s="357"/>
      <c r="J79" s="294">
        <f>'Vorgabe Daten TRH'!AP273</f>
        <v>15</v>
      </c>
      <c r="K79" s="296">
        <f>'Vorgabe Daten TRH'!AP275</f>
        <v>45</v>
      </c>
      <c r="L79" s="296">
        <f>'Vorgabe Daten TRH'!AP274</f>
        <v>1</v>
      </c>
      <c r="M79" s="297">
        <f>'Vorgabe Daten TRH'!AP276</f>
        <v>20</v>
      </c>
      <c r="N79" s="264"/>
      <c r="O79" s="357"/>
      <c r="P79" s="282">
        <f>'Vorgabe Daten TRH'!BL273</f>
        <v>12.337197115686056</v>
      </c>
      <c r="Q79" s="283">
        <f>'Vorgabe Daten TRH'!BL275</f>
        <v>83.086614173228341</v>
      </c>
      <c r="R79" s="283">
        <f>'Vorgabe Daten TRH'!BL274</f>
        <v>1.6197026847126691E-2</v>
      </c>
      <c r="S79" s="284">
        <f>'Vorgabe Daten TRH'!BL276</f>
        <v>19.575844091360477</v>
      </c>
      <c r="T79" s="214"/>
    </row>
    <row r="80" spans="2:20" ht="15.75" x14ac:dyDescent="0.25">
      <c r="B80" s="219"/>
      <c r="C80" s="357"/>
      <c r="D80" s="196" t="s">
        <v>2000</v>
      </c>
      <c r="E80" s="354"/>
      <c r="F80" s="354"/>
      <c r="G80" s="220" t="s">
        <v>2003</v>
      </c>
      <c r="H80" s="264"/>
      <c r="I80" s="357"/>
      <c r="J80" s="196" t="s">
        <v>2000</v>
      </c>
      <c r="K80" s="354"/>
      <c r="L80" s="354"/>
      <c r="M80" s="220" t="s">
        <v>2003</v>
      </c>
      <c r="N80" s="264"/>
      <c r="O80" s="357"/>
      <c r="P80" s="196" t="s">
        <v>2000</v>
      </c>
      <c r="Q80" s="354"/>
      <c r="R80" s="354"/>
      <c r="S80" s="220" t="s">
        <v>2003</v>
      </c>
      <c r="T80" s="214"/>
    </row>
    <row r="81" spans="2:20" ht="19.5" thickBot="1" x14ac:dyDescent="0.35">
      <c r="B81" s="219"/>
      <c r="C81" s="358"/>
      <c r="D81" s="300">
        <f>'Vorgabe Daten TRH'!AA277</f>
        <v>21</v>
      </c>
      <c r="E81" s="355"/>
      <c r="F81" s="355"/>
      <c r="G81" s="303">
        <f>Dateneingabe!D23</f>
        <v>15</v>
      </c>
      <c r="H81" s="264"/>
      <c r="I81" s="358"/>
      <c r="J81" s="300">
        <f>'Vorgabe Daten TRH'!AP277</f>
        <v>17</v>
      </c>
      <c r="K81" s="355"/>
      <c r="L81" s="355"/>
      <c r="M81" s="303">
        <f>Dateneingabe!D25</f>
        <v>20</v>
      </c>
      <c r="N81" s="264"/>
      <c r="O81" s="358"/>
      <c r="P81" s="304">
        <f>'Vorgabe Daten TRH'!BL277</f>
        <v>15.410662541132556</v>
      </c>
      <c r="Q81" s="355"/>
      <c r="R81" s="355"/>
      <c r="S81" s="293">
        <f>Dateneingabe!D21/Dateneingabe!D8</f>
        <v>45</v>
      </c>
      <c r="T81" s="214"/>
    </row>
    <row r="82" spans="2:20" x14ac:dyDescent="0.25">
      <c r="B82" s="219"/>
      <c r="C82" s="264"/>
      <c r="D82" s="264"/>
      <c r="E82" s="264"/>
      <c r="F82" s="264"/>
      <c r="G82" s="264"/>
      <c r="H82" s="264"/>
      <c r="I82" s="264"/>
      <c r="J82" s="264"/>
      <c r="K82" s="264"/>
      <c r="L82" s="264"/>
      <c r="M82" s="264"/>
      <c r="N82" s="264"/>
      <c r="O82" s="264"/>
      <c r="P82" s="264"/>
      <c r="Q82" s="264"/>
      <c r="R82" s="264"/>
      <c r="S82" s="264"/>
      <c r="T82" s="214"/>
    </row>
    <row r="83" spans="2:20" x14ac:dyDescent="0.25">
      <c r="B83" s="219"/>
      <c r="C83" s="264"/>
      <c r="D83" s="264"/>
      <c r="E83" s="264"/>
      <c r="F83" s="264"/>
      <c r="G83" s="264"/>
      <c r="H83" s="264"/>
      <c r="I83" s="264"/>
      <c r="J83" s="264"/>
      <c r="K83" s="264"/>
      <c r="L83" s="264"/>
      <c r="M83" s="264"/>
      <c r="N83" s="264"/>
      <c r="O83" s="264"/>
      <c r="P83" s="264"/>
      <c r="Q83" s="264"/>
      <c r="R83" s="264"/>
      <c r="S83" s="264"/>
      <c r="T83" s="214"/>
    </row>
    <row r="84" spans="2:20" x14ac:dyDescent="0.25">
      <c r="B84" s="219"/>
      <c r="C84" s="264"/>
      <c r="D84" s="264"/>
      <c r="E84" s="264"/>
      <c r="F84" s="264"/>
      <c r="G84" s="264"/>
      <c r="H84" s="264"/>
      <c r="I84" s="264"/>
      <c r="J84" s="264"/>
      <c r="K84" s="264"/>
      <c r="L84" s="264"/>
      <c r="M84" s="264"/>
      <c r="N84" s="264"/>
      <c r="O84" s="264"/>
      <c r="P84" s="264"/>
      <c r="Q84" s="264"/>
      <c r="R84" s="264"/>
      <c r="S84" s="264"/>
      <c r="T84" s="214"/>
    </row>
    <row r="85" spans="2:20" x14ac:dyDescent="0.25">
      <c r="B85" s="219"/>
      <c r="C85" s="264"/>
      <c r="D85" s="264"/>
      <c r="E85" s="264"/>
      <c r="F85" s="264"/>
      <c r="G85" s="264"/>
      <c r="H85" s="264"/>
      <c r="I85" s="264"/>
      <c r="J85" s="264"/>
      <c r="K85" s="264"/>
      <c r="L85" s="264"/>
      <c r="M85" s="264"/>
      <c r="N85" s="264"/>
      <c r="O85" s="264"/>
      <c r="P85" s="264"/>
      <c r="Q85" s="264"/>
      <c r="R85" s="264"/>
      <c r="S85" s="264"/>
      <c r="T85" s="214"/>
    </row>
    <row r="86" spans="2:20" x14ac:dyDescent="0.25">
      <c r="B86" s="219"/>
      <c r="C86" s="264"/>
      <c r="D86" s="264"/>
      <c r="E86" s="264"/>
      <c r="F86" s="264"/>
      <c r="G86" s="264"/>
      <c r="H86" s="264"/>
      <c r="I86" s="264"/>
      <c r="J86" s="264"/>
      <c r="K86" s="264"/>
      <c r="L86" s="264"/>
      <c r="M86" s="264"/>
      <c r="N86" s="264"/>
      <c r="O86" s="264"/>
      <c r="P86" s="264"/>
      <c r="Q86" s="264"/>
      <c r="R86" s="264"/>
      <c r="S86" s="264"/>
      <c r="T86" s="214"/>
    </row>
    <row r="87" spans="2:20" x14ac:dyDescent="0.25">
      <c r="B87" s="219"/>
      <c r="C87" s="264"/>
      <c r="D87" s="264"/>
      <c r="E87" s="264"/>
      <c r="F87" s="264"/>
      <c r="G87" s="264"/>
      <c r="H87" s="264"/>
      <c r="I87" s="264"/>
      <c r="J87" s="264"/>
      <c r="K87" s="264"/>
      <c r="L87" s="264"/>
      <c r="M87" s="264"/>
      <c r="N87" s="264"/>
      <c r="O87" s="264"/>
      <c r="P87" s="264"/>
      <c r="Q87" s="264"/>
      <c r="R87" s="264"/>
      <c r="S87" s="264"/>
      <c r="T87" s="214"/>
    </row>
    <row r="88" spans="2:20" x14ac:dyDescent="0.25">
      <c r="B88" s="219"/>
      <c r="C88" s="264"/>
      <c r="D88" s="264"/>
      <c r="E88" s="264"/>
      <c r="F88" s="264"/>
      <c r="G88" s="264"/>
      <c r="H88" s="264"/>
      <c r="I88" s="264"/>
      <c r="J88" s="264"/>
      <c r="K88" s="264"/>
      <c r="L88" s="264"/>
      <c r="M88" s="264"/>
      <c r="N88" s="264"/>
      <c r="O88" s="264"/>
      <c r="P88" s="264"/>
      <c r="Q88" s="264"/>
      <c r="R88" s="264"/>
      <c r="S88" s="264"/>
      <c r="T88" s="214"/>
    </row>
    <row r="89" spans="2:20" x14ac:dyDescent="0.25">
      <c r="B89" s="219"/>
      <c r="C89" s="264"/>
      <c r="D89" s="264"/>
      <c r="E89" s="264"/>
      <c r="F89" s="264"/>
      <c r="G89" s="264"/>
      <c r="H89" s="264"/>
      <c r="I89" s="264"/>
      <c r="J89" s="264"/>
      <c r="K89" s="264"/>
      <c r="L89" s="264"/>
      <c r="M89" s="264"/>
      <c r="N89" s="264"/>
      <c r="O89" s="264"/>
      <c r="P89" s="264"/>
      <c r="Q89" s="264"/>
      <c r="R89" s="264"/>
      <c r="S89" s="264"/>
      <c r="T89" s="214"/>
    </row>
    <row r="90" spans="2:20" x14ac:dyDescent="0.25">
      <c r="B90" s="219"/>
      <c r="C90" s="264"/>
      <c r="D90" s="264"/>
      <c r="E90" s="264"/>
      <c r="F90" s="264"/>
      <c r="G90" s="264"/>
      <c r="H90" s="264"/>
      <c r="I90" s="264"/>
      <c r="J90" s="264"/>
      <c r="K90" s="264"/>
      <c r="L90" s="264"/>
      <c r="M90" s="264"/>
      <c r="N90" s="264"/>
      <c r="O90" s="264"/>
      <c r="P90" s="264"/>
      <c r="Q90" s="264"/>
      <c r="R90" s="264"/>
      <c r="S90" s="264"/>
      <c r="T90" s="214"/>
    </row>
    <row r="91" spans="2:20" x14ac:dyDescent="0.25">
      <c r="B91" s="219"/>
      <c r="C91" s="264"/>
      <c r="D91" s="264"/>
      <c r="E91" s="264"/>
      <c r="F91" s="264"/>
      <c r="G91" s="264"/>
      <c r="H91" s="264"/>
      <c r="I91" s="264"/>
      <c r="J91" s="264"/>
      <c r="K91" s="264"/>
      <c r="L91" s="264"/>
      <c r="M91" s="264"/>
      <c r="N91" s="264"/>
      <c r="O91" s="264"/>
      <c r="P91" s="264"/>
      <c r="Q91" s="264"/>
      <c r="R91" s="264"/>
      <c r="S91" s="264"/>
      <c r="T91" s="214"/>
    </row>
    <row r="92" spans="2:20" x14ac:dyDescent="0.25">
      <c r="B92" s="219"/>
      <c r="C92" s="264"/>
      <c r="D92" s="264"/>
      <c r="E92" s="264"/>
      <c r="F92" s="264"/>
      <c r="G92" s="264"/>
      <c r="H92" s="264"/>
      <c r="I92" s="264"/>
      <c r="J92" s="264"/>
      <c r="K92" s="264"/>
      <c r="L92" s="264"/>
      <c r="M92" s="264"/>
      <c r="N92" s="264"/>
      <c r="O92" s="264"/>
      <c r="P92" s="264"/>
      <c r="Q92" s="264"/>
      <c r="R92" s="264"/>
      <c r="S92" s="264"/>
      <c r="T92" s="214"/>
    </row>
    <row r="93" spans="2:20" x14ac:dyDescent="0.25">
      <c r="B93" s="219"/>
      <c r="C93" s="264"/>
      <c r="D93" s="264"/>
      <c r="E93" s="264"/>
      <c r="F93" s="264"/>
      <c r="G93" s="264"/>
      <c r="H93" s="264"/>
      <c r="I93" s="264"/>
      <c r="J93" s="264"/>
      <c r="K93" s="264"/>
      <c r="L93" s="264"/>
      <c r="M93" s="264"/>
      <c r="N93" s="264"/>
      <c r="O93" s="264"/>
      <c r="P93" s="264"/>
      <c r="Q93" s="264"/>
      <c r="R93" s="264"/>
      <c r="S93" s="264"/>
      <c r="T93" s="214"/>
    </row>
    <row r="94" spans="2:20" x14ac:dyDescent="0.25">
      <c r="B94" s="219"/>
      <c r="C94" s="264"/>
      <c r="D94" s="264"/>
      <c r="E94" s="264"/>
      <c r="F94" s="264"/>
      <c r="G94" s="264"/>
      <c r="H94" s="264"/>
      <c r="I94" s="264"/>
      <c r="J94" s="264"/>
      <c r="K94" s="264"/>
      <c r="L94" s="264"/>
      <c r="M94" s="264"/>
      <c r="N94" s="264"/>
      <c r="O94" s="264"/>
      <c r="P94" s="264"/>
      <c r="Q94" s="264"/>
      <c r="R94" s="264"/>
      <c r="S94" s="264"/>
      <c r="T94" s="214"/>
    </row>
    <row r="95" spans="2:20" x14ac:dyDescent="0.25">
      <c r="B95" s="219"/>
      <c r="C95" s="264"/>
      <c r="D95" s="264"/>
      <c r="E95" s="264"/>
      <c r="F95" s="264"/>
      <c r="G95" s="264"/>
      <c r="H95" s="264"/>
      <c r="I95" s="264"/>
      <c r="J95" s="264"/>
      <c r="K95" s="264"/>
      <c r="L95" s="264"/>
      <c r="M95" s="264"/>
      <c r="N95" s="264"/>
      <c r="O95" s="264"/>
      <c r="P95" s="264"/>
      <c r="Q95" s="264"/>
      <c r="R95" s="264"/>
      <c r="S95" s="264"/>
      <c r="T95" s="214"/>
    </row>
    <row r="96" spans="2:20" x14ac:dyDescent="0.25">
      <c r="B96" s="219"/>
      <c r="C96" s="264"/>
      <c r="D96" s="264"/>
      <c r="E96" s="264"/>
      <c r="F96" s="264"/>
      <c r="G96" s="264"/>
      <c r="H96" s="264"/>
      <c r="I96" s="264"/>
      <c r="J96" s="264"/>
      <c r="K96" s="264"/>
      <c r="L96" s="264"/>
      <c r="M96" s="264"/>
      <c r="N96" s="264"/>
      <c r="O96" s="264"/>
      <c r="P96" s="264"/>
      <c r="Q96" s="264"/>
      <c r="R96" s="264"/>
      <c r="S96" s="264"/>
      <c r="T96" s="214"/>
    </row>
    <row r="97" spans="2:20" x14ac:dyDescent="0.25">
      <c r="B97" s="219"/>
      <c r="C97" s="264"/>
      <c r="D97" s="264"/>
      <c r="E97" s="264"/>
      <c r="F97" s="264"/>
      <c r="G97" s="264"/>
      <c r="H97" s="264"/>
      <c r="I97" s="264"/>
      <c r="J97" s="264"/>
      <c r="K97" s="264"/>
      <c r="L97" s="264"/>
      <c r="M97" s="264"/>
      <c r="N97" s="264"/>
      <c r="O97" s="264"/>
      <c r="P97" s="264"/>
      <c r="Q97" s="264"/>
      <c r="R97" s="264"/>
      <c r="S97" s="264"/>
      <c r="T97" s="214"/>
    </row>
    <row r="98" spans="2:20" x14ac:dyDescent="0.25">
      <c r="B98" s="219"/>
      <c r="C98" s="264"/>
      <c r="D98" s="264"/>
      <c r="E98" s="264"/>
      <c r="F98" s="264"/>
      <c r="G98" s="264"/>
      <c r="H98" s="264"/>
      <c r="I98" s="264"/>
      <c r="J98" s="264"/>
      <c r="K98" s="264"/>
      <c r="L98" s="264"/>
      <c r="M98" s="264"/>
      <c r="N98" s="264"/>
      <c r="O98" s="264"/>
      <c r="P98" s="264"/>
      <c r="Q98" s="264"/>
      <c r="R98" s="264"/>
      <c r="S98" s="264"/>
      <c r="T98" s="214"/>
    </row>
    <row r="99" spans="2:20" x14ac:dyDescent="0.25">
      <c r="B99" s="219"/>
      <c r="C99" s="264"/>
      <c r="D99" s="264"/>
      <c r="E99" s="264"/>
      <c r="F99" s="264"/>
      <c r="G99" s="264"/>
      <c r="H99" s="264"/>
      <c r="I99" s="264"/>
      <c r="J99" s="264"/>
      <c r="K99" s="264"/>
      <c r="L99" s="264"/>
      <c r="M99" s="264"/>
      <c r="N99" s="264"/>
      <c r="O99" s="264"/>
      <c r="P99" s="264"/>
      <c r="Q99" s="264"/>
      <c r="R99" s="264"/>
      <c r="S99" s="264"/>
      <c r="T99" s="214"/>
    </row>
    <row r="100" spans="2:20" x14ac:dyDescent="0.25">
      <c r="B100" s="219"/>
      <c r="C100" s="264"/>
      <c r="D100" s="264"/>
      <c r="E100" s="264"/>
      <c r="F100" s="264"/>
      <c r="G100" s="264"/>
      <c r="H100" s="264"/>
      <c r="I100" s="264"/>
      <c r="J100" s="264"/>
      <c r="K100" s="264"/>
      <c r="L100" s="264"/>
      <c r="M100" s="264"/>
      <c r="N100" s="264"/>
      <c r="O100" s="264"/>
      <c r="P100" s="264"/>
      <c r="Q100" s="264"/>
      <c r="R100" s="264"/>
      <c r="S100" s="264"/>
      <c r="T100" s="214"/>
    </row>
    <row r="101" spans="2:20" x14ac:dyDescent="0.25">
      <c r="B101" s="219"/>
      <c r="C101" s="264"/>
      <c r="D101" s="264"/>
      <c r="E101" s="264"/>
      <c r="F101" s="264"/>
      <c r="G101" s="264"/>
      <c r="H101" s="264"/>
      <c r="I101" s="264"/>
      <c r="J101" s="264"/>
      <c r="K101" s="264"/>
      <c r="L101" s="264"/>
      <c r="M101" s="264"/>
      <c r="N101" s="264"/>
      <c r="O101" s="264"/>
      <c r="P101" s="264"/>
      <c r="Q101" s="264"/>
      <c r="R101" s="264"/>
      <c r="S101" s="264"/>
      <c r="T101" s="214"/>
    </row>
    <row r="102" spans="2:20" x14ac:dyDescent="0.25">
      <c r="B102" s="219"/>
      <c r="C102" s="264"/>
      <c r="D102" s="264"/>
      <c r="E102" s="264"/>
      <c r="F102" s="264"/>
      <c r="G102" s="264"/>
      <c r="H102" s="264"/>
      <c r="I102" s="264"/>
      <c r="J102" s="264"/>
      <c r="K102" s="264"/>
      <c r="L102" s="264"/>
      <c r="M102" s="264"/>
      <c r="N102" s="264"/>
      <c r="O102" s="264"/>
      <c r="P102" s="264"/>
      <c r="Q102" s="264"/>
      <c r="R102" s="264"/>
      <c r="S102" s="264"/>
      <c r="T102" s="214"/>
    </row>
    <row r="103" spans="2:20" x14ac:dyDescent="0.25">
      <c r="B103" s="219"/>
      <c r="C103" s="264"/>
      <c r="D103" s="264"/>
      <c r="E103" s="264"/>
      <c r="F103" s="264"/>
      <c r="G103" s="264"/>
      <c r="H103" s="264"/>
      <c r="I103" s="264"/>
      <c r="J103" s="264"/>
      <c r="K103" s="264"/>
      <c r="L103" s="264"/>
      <c r="M103" s="264"/>
      <c r="N103" s="264"/>
      <c r="O103" s="264"/>
      <c r="P103" s="264"/>
      <c r="Q103" s="264"/>
      <c r="R103" s="264"/>
      <c r="S103" s="264"/>
      <c r="T103" s="214"/>
    </row>
    <row r="104" spans="2:20" x14ac:dyDescent="0.25">
      <c r="B104" s="219"/>
      <c r="C104" s="264"/>
      <c r="D104" s="264"/>
      <c r="E104" s="264"/>
      <c r="F104" s="264"/>
      <c r="G104" s="264"/>
      <c r="H104" s="264"/>
      <c r="I104" s="264"/>
      <c r="J104" s="264"/>
      <c r="K104" s="264"/>
      <c r="L104" s="264"/>
      <c r="M104" s="264"/>
      <c r="N104" s="264"/>
      <c r="O104" s="264"/>
      <c r="P104" s="264"/>
      <c r="Q104" s="264"/>
      <c r="R104" s="264"/>
      <c r="S104" s="264"/>
      <c r="T104" s="214"/>
    </row>
    <row r="105" spans="2:20" x14ac:dyDescent="0.25">
      <c r="B105" s="219"/>
      <c r="C105" s="264"/>
      <c r="D105" s="264"/>
      <c r="E105" s="264"/>
      <c r="F105" s="264"/>
      <c r="G105" s="264"/>
      <c r="H105" s="264"/>
      <c r="I105" s="264"/>
      <c r="J105" s="264"/>
      <c r="K105" s="264"/>
      <c r="L105" s="264"/>
      <c r="M105" s="264"/>
      <c r="N105" s="264"/>
      <c r="O105" s="264"/>
      <c r="P105" s="264"/>
      <c r="Q105" s="264"/>
      <c r="R105" s="264"/>
      <c r="S105" s="264"/>
      <c r="T105" s="214"/>
    </row>
    <row r="106" spans="2:20" x14ac:dyDescent="0.25">
      <c r="B106" s="219"/>
      <c r="C106" s="264"/>
      <c r="D106" s="264"/>
      <c r="E106" s="264"/>
      <c r="F106" s="264"/>
      <c r="G106" s="264"/>
      <c r="H106" s="264"/>
      <c r="I106" s="264"/>
      <c r="J106" s="264"/>
      <c r="K106" s="264"/>
      <c r="L106" s="264"/>
      <c r="M106" s="264"/>
      <c r="N106" s="264"/>
      <c r="O106" s="264"/>
      <c r="P106" s="264"/>
      <c r="Q106" s="264"/>
      <c r="R106" s="264"/>
      <c r="S106" s="264"/>
      <c r="T106" s="214"/>
    </row>
    <row r="107" spans="2:20" x14ac:dyDescent="0.25">
      <c r="B107" s="219"/>
      <c r="C107" s="264"/>
      <c r="D107" s="264"/>
      <c r="E107" s="264"/>
      <c r="F107" s="264"/>
      <c r="G107" s="264"/>
      <c r="H107" s="264"/>
      <c r="I107" s="264"/>
      <c r="J107" s="264"/>
      <c r="K107" s="264"/>
      <c r="L107" s="264"/>
      <c r="M107" s="264"/>
      <c r="N107" s="264"/>
      <c r="O107" s="264"/>
      <c r="P107" s="264"/>
      <c r="Q107" s="264"/>
      <c r="R107" s="264"/>
      <c r="S107" s="264"/>
      <c r="T107" s="214"/>
    </row>
    <row r="108" spans="2:20" x14ac:dyDescent="0.25">
      <c r="B108" s="219"/>
      <c r="C108" s="264"/>
      <c r="D108" s="264"/>
      <c r="E108" s="264"/>
      <c r="F108" s="264"/>
      <c r="G108" s="264"/>
      <c r="H108" s="264"/>
      <c r="I108" s="264"/>
      <c r="J108" s="264"/>
      <c r="K108" s="264"/>
      <c r="L108" s="264"/>
      <c r="M108" s="264"/>
      <c r="N108" s="264"/>
      <c r="O108" s="264"/>
      <c r="P108" s="264"/>
      <c r="Q108" s="264"/>
      <c r="R108" s="264"/>
      <c r="S108" s="264"/>
      <c r="T108" s="214"/>
    </row>
    <row r="109" spans="2:20" x14ac:dyDescent="0.25">
      <c r="B109" s="219"/>
      <c r="C109" s="264"/>
      <c r="D109" s="264"/>
      <c r="E109" s="264"/>
      <c r="F109" s="264"/>
      <c r="G109" s="264"/>
      <c r="H109" s="264"/>
      <c r="I109" s="264"/>
      <c r="J109" s="264"/>
      <c r="K109" s="264"/>
      <c r="L109" s="264"/>
      <c r="M109" s="264"/>
      <c r="N109" s="264"/>
      <c r="O109" s="264"/>
      <c r="P109" s="264"/>
      <c r="Q109" s="264"/>
      <c r="R109" s="264"/>
      <c r="S109" s="264"/>
      <c r="T109" s="214"/>
    </row>
    <row r="110" spans="2:20" x14ac:dyDescent="0.25">
      <c r="B110" s="219"/>
      <c r="C110" s="264"/>
      <c r="D110" s="264"/>
      <c r="E110" s="264"/>
      <c r="F110" s="264"/>
      <c r="G110" s="264"/>
      <c r="H110" s="264"/>
      <c r="I110" s="264"/>
      <c r="J110" s="264"/>
      <c r="K110" s="264"/>
      <c r="L110" s="264"/>
      <c r="M110" s="264"/>
      <c r="N110" s="264"/>
      <c r="O110" s="264"/>
      <c r="P110" s="264"/>
      <c r="Q110" s="264"/>
      <c r="R110" s="264"/>
      <c r="S110" s="264"/>
      <c r="T110" s="214"/>
    </row>
    <row r="111" spans="2:20" ht="15.75" thickBot="1" x14ac:dyDescent="0.3">
      <c r="B111" s="216"/>
      <c r="C111" s="217"/>
      <c r="D111" s="217"/>
      <c r="E111" s="217"/>
      <c r="F111" s="217"/>
      <c r="G111" s="217"/>
      <c r="H111" s="217"/>
      <c r="I111" s="217"/>
      <c r="J111" s="217"/>
      <c r="K111" s="217"/>
      <c r="L111" s="217"/>
      <c r="M111" s="217"/>
      <c r="N111" s="217"/>
      <c r="O111" s="217"/>
      <c r="P111" s="217"/>
      <c r="Q111" s="217"/>
      <c r="R111" s="217"/>
      <c r="S111" s="217"/>
      <c r="T111" s="215"/>
    </row>
  </sheetData>
  <sheetProtection password="F9B7" sheet="1" objects="1" scenarios="1"/>
  <mergeCells count="23">
    <mergeCell ref="O78:O81"/>
    <mergeCell ref="Q80:R81"/>
    <mergeCell ref="C4:E4"/>
    <mergeCell ref="F4:I4"/>
    <mergeCell ref="J4:S5"/>
    <mergeCell ref="C5:E5"/>
    <mergeCell ref="F5:I5"/>
    <mergeCell ref="C78:C81"/>
    <mergeCell ref="E80:F81"/>
    <mergeCell ref="I78:I81"/>
    <mergeCell ref="K80:L81"/>
    <mergeCell ref="Q10:R11"/>
    <mergeCell ref="C43:C46"/>
    <mergeCell ref="I43:I46"/>
    <mergeCell ref="O43:O46"/>
    <mergeCell ref="E45:F46"/>
    <mergeCell ref="K45:L46"/>
    <mergeCell ref="Q45:R46"/>
    <mergeCell ref="C8:C11"/>
    <mergeCell ref="I8:I11"/>
    <mergeCell ref="O8:O11"/>
    <mergeCell ref="E10:F11"/>
    <mergeCell ref="K10:L11"/>
  </mergeCells>
  <conditionalFormatting sqref="G11">
    <cfRule type="cellIs" dxfId="17" priority="18" operator="lessThan">
      <formula>$G$9</formula>
    </cfRule>
    <cfRule type="cellIs" dxfId="16" priority="19" operator="greaterThan">
      <formula>$G$9</formula>
    </cfRule>
  </conditionalFormatting>
  <conditionalFormatting sqref="M11">
    <cfRule type="cellIs" dxfId="15" priority="15" operator="lessThan">
      <formula>$M$9</formula>
    </cfRule>
    <cfRule type="cellIs" dxfId="14" priority="16" operator="greaterThan">
      <formula>$M$9</formula>
    </cfRule>
  </conditionalFormatting>
  <conditionalFormatting sqref="S11">
    <cfRule type="cellIs" dxfId="13" priority="13" operator="lessThan">
      <formula>$S$9</formula>
    </cfRule>
    <cfRule type="cellIs" dxfId="12" priority="14" operator="greaterThan">
      <formula>$S$9</formula>
    </cfRule>
  </conditionalFormatting>
  <conditionalFormatting sqref="G46">
    <cfRule type="cellIs" dxfId="11" priority="11" operator="lessThan">
      <formula>$G$44</formula>
    </cfRule>
    <cfRule type="cellIs" dxfId="10" priority="12" operator="greaterThan">
      <formula>$G$44</formula>
    </cfRule>
  </conditionalFormatting>
  <conditionalFormatting sqref="M46">
    <cfRule type="cellIs" dxfId="9" priority="9" operator="lessThan">
      <formula>$M$44</formula>
    </cfRule>
    <cfRule type="cellIs" dxfId="8" priority="10" operator="greaterThan">
      <formula>$M$44</formula>
    </cfRule>
  </conditionalFormatting>
  <conditionalFormatting sqref="S46">
    <cfRule type="cellIs" dxfId="7" priority="7" operator="lessThan">
      <formula>$S$44</formula>
    </cfRule>
    <cfRule type="cellIs" dxfId="6" priority="8" operator="greaterThan">
      <formula>$S$44</formula>
    </cfRule>
  </conditionalFormatting>
  <conditionalFormatting sqref="G81">
    <cfRule type="cellIs" dxfId="5" priority="5" operator="lessThan">
      <formula>$G$79</formula>
    </cfRule>
    <cfRule type="cellIs" dxfId="4" priority="6" operator="greaterThan">
      <formula>$G$79</formula>
    </cfRule>
  </conditionalFormatting>
  <conditionalFormatting sqref="M81">
    <cfRule type="cellIs" dxfId="3" priority="3" operator="lessThan">
      <formula>$M$79</formula>
    </cfRule>
    <cfRule type="cellIs" dxfId="2" priority="4" operator="greaterThan">
      <formula>$M$79</formula>
    </cfRule>
  </conditionalFormatting>
  <conditionalFormatting sqref="S81">
    <cfRule type="cellIs" dxfId="1" priority="1" operator="lessThan">
      <formula>$S$79</formula>
    </cfRule>
    <cfRule type="cellIs" dxfId="0" priority="2" operator="greaterThan">
      <formula>$S$79</formula>
    </cfRule>
  </conditionalFormatting>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AK131"/>
  <sheetViews>
    <sheetView topLeftCell="A16" zoomScale="90" zoomScaleNormal="90" workbookViewId="0"/>
  </sheetViews>
  <sheetFormatPr baseColWidth="10" defaultRowHeight="15" x14ac:dyDescent="0.25"/>
  <cols>
    <col min="2" max="2" width="2.85546875" customWidth="1"/>
    <col min="8" max="8" width="11.42578125" customWidth="1"/>
    <col min="14" max="14" width="5.7109375" customWidth="1"/>
    <col min="20" max="20" width="11.42578125" customWidth="1"/>
    <col min="26" max="26" width="2.85546875" customWidth="1"/>
  </cols>
  <sheetData>
    <row r="1" spans="2:37" ht="15.75" thickBot="1" x14ac:dyDescent="0.3"/>
    <row r="2" spans="2:37" ht="15" customHeight="1" thickBot="1" x14ac:dyDescent="0.3">
      <c r="B2" s="210"/>
      <c r="C2" s="211"/>
      <c r="D2" s="211"/>
      <c r="E2" s="211"/>
      <c r="F2" s="211"/>
      <c r="G2" s="211"/>
      <c r="H2" s="211"/>
      <c r="I2" s="211"/>
      <c r="J2" s="211"/>
      <c r="K2" s="211"/>
      <c r="L2" s="211"/>
      <c r="M2" s="211"/>
      <c r="N2" s="211"/>
      <c r="O2" s="211"/>
      <c r="P2" s="211"/>
      <c r="Q2" s="211"/>
      <c r="R2" s="211"/>
      <c r="S2" s="211"/>
      <c r="T2" s="211"/>
      <c r="U2" s="211"/>
      <c r="V2" s="211"/>
      <c r="W2" s="211"/>
      <c r="X2" s="211"/>
      <c r="Y2" s="211"/>
      <c r="Z2" s="213"/>
    </row>
    <row r="3" spans="2:37" ht="4.5" customHeight="1" thickBot="1" x14ac:dyDescent="0.3">
      <c r="B3" s="219"/>
      <c r="C3" s="201"/>
      <c r="D3" s="202"/>
      <c r="E3" s="202"/>
      <c r="F3" s="202"/>
      <c r="G3" s="202"/>
      <c r="H3" s="202"/>
      <c r="I3" s="202"/>
      <c r="J3" s="202"/>
      <c r="K3" s="202"/>
      <c r="L3" s="202"/>
      <c r="M3" s="202"/>
      <c r="N3" s="202"/>
      <c r="O3" s="202"/>
      <c r="P3" s="202"/>
      <c r="Q3" s="253"/>
      <c r="R3" s="253"/>
      <c r="S3" s="253"/>
      <c r="T3" s="253"/>
      <c r="U3" s="253"/>
      <c r="V3" s="253"/>
      <c r="W3" s="253"/>
      <c r="X3" s="253"/>
      <c r="Y3" s="254"/>
      <c r="Z3" s="214"/>
    </row>
    <row r="4" spans="2:37" ht="30" customHeight="1" x14ac:dyDescent="0.25">
      <c r="B4" s="219"/>
      <c r="C4" s="359" t="s">
        <v>282</v>
      </c>
      <c r="D4" s="360"/>
      <c r="E4" s="361"/>
      <c r="F4" s="372" t="str">
        <f>IF(Dateneingabe!D6="","",Dateneingabe!D6)</f>
        <v>Musterstadt</v>
      </c>
      <c r="G4" s="373"/>
      <c r="H4" s="373"/>
      <c r="I4" s="373"/>
      <c r="J4" s="374"/>
      <c r="K4" s="393" t="s">
        <v>2039</v>
      </c>
      <c r="L4" s="393"/>
      <c r="M4" s="393"/>
      <c r="N4" s="393"/>
      <c r="O4" s="393"/>
      <c r="P4" s="393"/>
      <c r="Q4" s="393"/>
      <c r="R4" s="393"/>
      <c r="S4" s="393"/>
      <c r="T4" s="393"/>
      <c r="U4" s="393"/>
      <c r="V4" s="393"/>
      <c r="W4" s="393"/>
      <c r="X4" s="393"/>
      <c r="Y4" s="394"/>
      <c r="Z4" s="214"/>
    </row>
    <row r="5" spans="2:37" ht="30" customHeight="1" thickBot="1" x14ac:dyDescent="0.3">
      <c r="B5" s="219"/>
      <c r="C5" s="359" t="s">
        <v>1982</v>
      </c>
      <c r="D5" s="360"/>
      <c r="E5" s="361"/>
      <c r="F5" s="369" t="str">
        <f>IF(Dateneingabe!D10="","",Dateneingabe!D10)</f>
        <v>10.000 - &lt; 20.000 EW</v>
      </c>
      <c r="G5" s="370"/>
      <c r="H5" s="370"/>
      <c r="I5" s="370"/>
      <c r="J5" s="371"/>
      <c r="K5" s="393"/>
      <c r="L5" s="393"/>
      <c r="M5" s="393"/>
      <c r="N5" s="393"/>
      <c r="O5" s="393"/>
      <c r="P5" s="393"/>
      <c r="Q5" s="393"/>
      <c r="R5" s="393"/>
      <c r="S5" s="393"/>
      <c r="T5" s="393"/>
      <c r="U5" s="393"/>
      <c r="V5" s="393"/>
      <c r="W5" s="393"/>
      <c r="X5" s="393"/>
      <c r="Y5" s="394"/>
      <c r="Z5" s="214"/>
    </row>
    <row r="6" spans="2:37" ht="4.5" customHeight="1" thickBot="1" x14ac:dyDescent="0.3">
      <c r="B6" s="219"/>
      <c r="C6" s="236"/>
      <c r="D6" s="237"/>
      <c r="E6" s="237"/>
      <c r="F6" s="238"/>
      <c r="G6" s="238"/>
      <c r="H6" s="238"/>
      <c r="I6" s="238"/>
      <c r="J6" s="239"/>
      <c r="K6" s="239"/>
      <c r="L6" s="239"/>
      <c r="M6" s="239"/>
      <c r="N6" s="239"/>
      <c r="O6" s="239"/>
      <c r="P6" s="391"/>
      <c r="Q6" s="391"/>
      <c r="R6" s="391"/>
      <c r="S6" s="391"/>
      <c r="T6" s="391"/>
      <c r="U6" s="391"/>
      <c r="V6" s="391"/>
      <c r="W6" s="391"/>
      <c r="X6" s="391"/>
      <c r="Y6" s="392"/>
      <c r="Z6" s="214"/>
    </row>
    <row r="7" spans="2:37" s="240" customFormat="1" ht="15" customHeight="1" thickBot="1" x14ac:dyDescent="0.3">
      <c r="B7" s="219"/>
      <c r="C7" s="261"/>
      <c r="D7" s="261"/>
      <c r="E7" s="261"/>
      <c r="F7" s="262"/>
      <c r="G7" s="262"/>
      <c r="H7" s="262"/>
      <c r="I7" s="262"/>
      <c r="J7" s="263"/>
      <c r="K7" s="263"/>
      <c r="L7" s="263"/>
      <c r="M7" s="263"/>
      <c r="N7" s="263"/>
      <c r="O7" s="263"/>
      <c r="P7" s="263"/>
      <c r="Q7" s="263"/>
      <c r="R7" s="263"/>
      <c r="S7" s="263"/>
      <c r="T7" s="264"/>
      <c r="U7" s="264"/>
      <c r="V7" s="264"/>
      <c r="W7" s="264"/>
      <c r="X7" s="264"/>
      <c r="Y7" s="264"/>
      <c r="Z7" s="214"/>
    </row>
    <row r="8" spans="2:37" s="240" customFormat="1" ht="15" customHeight="1" x14ac:dyDescent="0.25">
      <c r="B8" s="219"/>
      <c r="C8" s="264"/>
      <c r="D8" s="264"/>
      <c r="E8" s="395" t="s">
        <v>1981</v>
      </c>
      <c r="F8" s="396"/>
      <c r="G8" s="396"/>
      <c r="H8" s="396"/>
      <c r="I8" s="396"/>
      <c r="J8" s="396"/>
      <c r="K8" s="397"/>
      <c r="L8" s="264"/>
      <c r="M8" s="264"/>
      <c r="N8" s="264"/>
      <c r="O8" s="264"/>
      <c r="P8" s="264"/>
      <c r="Q8" s="395" t="s">
        <v>2046</v>
      </c>
      <c r="R8" s="396"/>
      <c r="S8" s="396"/>
      <c r="T8" s="396"/>
      <c r="U8" s="396"/>
      <c r="V8" s="396"/>
      <c r="W8" s="397"/>
      <c r="X8" s="264"/>
      <c r="Y8" s="264"/>
      <c r="Z8" s="214"/>
      <c r="AB8"/>
      <c r="AC8"/>
      <c r="AD8"/>
      <c r="AE8"/>
      <c r="AF8"/>
      <c r="AG8"/>
      <c r="AH8"/>
      <c r="AI8"/>
      <c r="AJ8"/>
      <c r="AK8"/>
    </row>
    <row r="9" spans="2:37" s="240" customFormat="1" ht="15" customHeight="1" x14ac:dyDescent="0.25">
      <c r="B9" s="219"/>
      <c r="C9" s="264"/>
      <c r="D9" s="264"/>
      <c r="E9" s="398"/>
      <c r="F9" s="399"/>
      <c r="G9" s="399"/>
      <c r="H9" s="399"/>
      <c r="I9" s="399"/>
      <c r="J9" s="399"/>
      <c r="K9" s="400"/>
      <c r="L9" s="264"/>
      <c r="M9" s="264"/>
      <c r="N9" s="264"/>
      <c r="O9" s="264"/>
      <c r="P9" s="264"/>
      <c r="Q9" s="398"/>
      <c r="R9" s="399"/>
      <c r="S9" s="399"/>
      <c r="T9" s="399"/>
      <c r="U9" s="399"/>
      <c r="V9" s="399"/>
      <c r="W9" s="400"/>
      <c r="X9" s="264"/>
      <c r="Y9" s="264"/>
      <c r="Z9" s="214"/>
      <c r="AA9"/>
      <c r="AB9"/>
      <c r="AC9"/>
      <c r="AD9"/>
      <c r="AE9"/>
      <c r="AF9"/>
      <c r="AG9"/>
      <c r="AH9"/>
      <c r="AI9"/>
      <c r="AJ9"/>
      <c r="AK9"/>
    </row>
    <row r="10" spans="2:37" s="240" customFormat="1" ht="18.75" x14ac:dyDescent="0.25">
      <c r="B10" s="219"/>
      <c r="C10" s="264"/>
      <c r="D10" s="264"/>
      <c r="E10" s="387" t="s">
        <v>2003</v>
      </c>
      <c r="F10" s="388"/>
      <c r="G10" s="377">
        <f>Dateneingabe!D8</f>
        <v>10000</v>
      </c>
      <c r="H10" s="378"/>
      <c r="I10" s="260"/>
      <c r="J10" s="389">
        <v>0</v>
      </c>
      <c r="K10" s="390"/>
      <c r="L10" s="264"/>
      <c r="M10" s="264"/>
      <c r="N10" s="264"/>
      <c r="O10" s="264"/>
      <c r="P10" s="264"/>
      <c r="Q10" s="258" t="s">
        <v>2003</v>
      </c>
      <c r="R10" s="259"/>
      <c r="S10" s="383">
        <f>'Benchmark Alle'!G11</f>
        <v>28.571428571428573</v>
      </c>
      <c r="T10" s="384"/>
      <c r="U10" s="260"/>
      <c r="V10" s="379">
        <v>0</v>
      </c>
      <c r="W10" s="380"/>
      <c r="X10" s="264"/>
      <c r="Y10" s="264"/>
      <c r="Z10" s="214"/>
      <c r="AA10"/>
      <c r="AB10"/>
      <c r="AC10"/>
      <c r="AD10"/>
      <c r="AE10"/>
      <c r="AF10"/>
      <c r="AG10"/>
      <c r="AH10"/>
      <c r="AI10"/>
      <c r="AJ10"/>
      <c r="AK10"/>
    </row>
    <row r="11" spans="2:37" s="240" customFormat="1" ht="19.5" thickBot="1" x14ac:dyDescent="0.3">
      <c r="B11" s="219"/>
      <c r="C11" s="264"/>
      <c r="D11" s="264"/>
      <c r="E11" s="385" t="s">
        <v>2038</v>
      </c>
      <c r="F11" s="386"/>
      <c r="G11" s="375">
        <f>RANK(G10,Sortieren!N3:N231,1)</f>
        <v>206</v>
      </c>
      <c r="H11" s="376"/>
      <c r="I11" s="257" t="s">
        <v>2041</v>
      </c>
      <c r="J11" s="375">
        <f>COUNT(Sortieren!N3:N231)</f>
        <v>229</v>
      </c>
      <c r="K11" s="371"/>
      <c r="L11" s="264"/>
      <c r="M11" s="264"/>
      <c r="N11" s="264"/>
      <c r="O11" s="264"/>
      <c r="P11" s="264"/>
      <c r="Q11" s="255" t="s">
        <v>2038</v>
      </c>
      <c r="R11" s="256"/>
      <c r="S11" s="375">
        <f>RANK(S10,Sortieren!O3:O213,1)</f>
        <v>148</v>
      </c>
      <c r="T11" s="376"/>
      <c r="U11" s="257" t="s">
        <v>2041</v>
      </c>
      <c r="V11" s="375">
        <f>COUNT(Sortieren!O3:O230)</f>
        <v>211</v>
      </c>
      <c r="W11" s="371"/>
      <c r="X11" s="264"/>
      <c r="Y11" s="264"/>
      <c r="Z11" s="214"/>
      <c r="AA11"/>
      <c r="AB11"/>
      <c r="AC11"/>
      <c r="AD11"/>
      <c r="AE11"/>
      <c r="AF11"/>
      <c r="AG11"/>
      <c r="AH11"/>
      <c r="AI11"/>
      <c r="AJ11"/>
      <c r="AK11"/>
    </row>
    <row r="12" spans="2:37" s="240" customFormat="1" ht="15" customHeight="1" x14ac:dyDescent="0.25">
      <c r="B12" s="219"/>
      <c r="C12" s="264"/>
      <c r="D12" s="264"/>
      <c r="E12" s="264"/>
      <c r="F12" s="264"/>
      <c r="G12" s="264"/>
      <c r="H12" s="264"/>
      <c r="I12" s="264"/>
      <c r="J12" s="264"/>
      <c r="K12" s="264"/>
      <c r="L12" s="264"/>
      <c r="M12" s="264"/>
      <c r="N12" s="264"/>
      <c r="O12" s="264"/>
      <c r="P12" s="264"/>
      <c r="Q12" s="264"/>
      <c r="R12" s="264"/>
      <c r="S12" s="264"/>
      <c r="T12" s="264"/>
      <c r="U12" s="264"/>
      <c r="V12" s="264"/>
      <c r="W12" s="264"/>
      <c r="X12" s="264"/>
      <c r="Y12" s="264"/>
      <c r="Z12" s="214"/>
      <c r="AA12"/>
      <c r="AB12"/>
      <c r="AC12"/>
      <c r="AD12"/>
      <c r="AE12"/>
      <c r="AF12"/>
      <c r="AG12"/>
      <c r="AH12"/>
      <c r="AI12"/>
      <c r="AJ12"/>
      <c r="AK12"/>
    </row>
    <row r="13" spans="2:37" s="240" customFormat="1" ht="15" customHeight="1" x14ac:dyDescent="0.25">
      <c r="B13" s="219"/>
      <c r="C13" s="264"/>
      <c r="D13" s="264"/>
      <c r="E13" s="264"/>
      <c r="F13" s="264"/>
      <c r="G13" s="264"/>
      <c r="H13" s="264"/>
      <c r="I13" s="264"/>
      <c r="J13" s="264"/>
      <c r="K13" s="264"/>
      <c r="L13" s="264"/>
      <c r="M13" s="264"/>
      <c r="N13" s="264"/>
      <c r="O13" s="264"/>
      <c r="P13" s="264"/>
      <c r="Q13" s="264"/>
      <c r="R13" s="264"/>
      <c r="S13" s="264"/>
      <c r="T13" s="264"/>
      <c r="U13" s="264"/>
      <c r="V13" s="264"/>
      <c r="W13" s="264"/>
      <c r="X13" s="264"/>
      <c r="Y13" s="264"/>
      <c r="Z13" s="214"/>
      <c r="AA13"/>
      <c r="AB13"/>
      <c r="AC13"/>
      <c r="AD13"/>
      <c r="AE13"/>
      <c r="AF13"/>
      <c r="AG13"/>
      <c r="AH13"/>
      <c r="AI13"/>
      <c r="AJ13"/>
      <c r="AK13"/>
    </row>
    <row r="14" spans="2:37" s="240" customFormat="1" ht="15" customHeight="1" x14ac:dyDescent="0.25">
      <c r="B14" s="219"/>
      <c r="C14" s="264"/>
      <c r="D14" s="264"/>
      <c r="E14" s="264"/>
      <c r="F14" s="264"/>
      <c r="G14" s="264"/>
      <c r="H14" s="264"/>
      <c r="I14" s="264"/>
      <c r="J14" s="264"/>
      <c r="K14" s="264"/>
      <c r="L14" s="264"/>
      <c r="M14" s="264"/>
      <c r="N14" s="264"/>
      <c r="O14" s="264"/>
      <c r="P14" s="264"/>
      <c r="Q14" s="264"/>
      <c r="R14" s="264"/>
      <c r="S14" s="264"/>
      <c r="T14" s="264"/>
      <c r="U14" s="264"/>
      <c r="V14" s="264"/>
      <c r="W14" s="264"/>
      <c r="X14" s="264"/>
      <c r="Y14" s="264"/>
      <c r="Z14" s="214"/>
      <c r="AA14"/>
      <c r="AB14"/>
      <c r="AC14"/>
      <c r="AD14"/>
      <c r="AE14"/>
      <c r="AF14"/>
      <c r="AG14"/>
      <c r="AH14"/>
      <c r="AI14"/>
      <c r="AJ14"/>
      <c r="AK14"/>
    </row>
    <row r="15" spans="2:37" s="240" customFormat="1" ht="15" customHeight="1" x14ac:dyDescent="0.25">
      <c r="B15" s="219"/>
      <c r="C15" s="264"/>
      <c r="D15" s="265"/>
      <c r="E15" s="264"/>
      <c r="F15" s="264"/>
      <c r="G15" s="264"/>
      <c r="H15" s="264"/>
      <c r="I15" s="264"/>
      <c r="J15" s="264"/>
      <c r="K15" s="264"/>
      <c r="L15" s="264"/>
      <c r="M15" s="264"/>
      <c r="N15" s="264"/>
      <c r="O15" s="264"/>
      <c r="P15" s="264"/>
      <c r="Q15" s="264"/>
      <c r="R15" s="264"/>
      <c r="S15" s="264"/>
      <c r="T15" s="264"/>
      <c r="U15" s="264"/>
      <c r="V15" s="265"/>
      <c r="W15" s="264"/>
      <c r="X15" s="264"/>
      <c r="Y15" s="264"/>
      <c r="Z15" s="214"/>
      <c r="AA15"/>
      <c r="AB15"/>
      <c r="AC15"/>
      <c r="AD15"/>
      <c r="AE15"/>
      <c r="AF15"/>
      <c r="AG15"/>
      <c r="AH15"/>
      <c r="AI15"/>
      <c r="AJ15"/>
      <c r="AK15"/>
    </row>
    <row r="16" spans="2:37" s="240" customFormat="1" ht="15" customHeight="1" x14ac:dyDescent="0.25">
      <c r="B16" s="219"/>
      <c r="C16" s="264"/>
      <c r="D16" s="264"/>
      <c r="E16" s="264"/>
      <c r="F16" s="264"/>
      <c r="G16" s="264"/>
      <c r="H16" s="264"/>
      <c r="I16" s="264"/>
      <c r="J16" s="264"/>
      <c r="K16" s="264"/>
      <c r="L16" s="264"/>
      <c r="M16" s="264"/>
      <c r="N16" s="264"/>
      <c r="O16" s="264"/>
      <c r="P16" s="264"/>
      <c r="Q16" s="264"/>
      <c r="R16" s="264"/>
      <c r="S16" s="264"/>
      <c r="T16" s="264"/>
      <c r="U16" s="264"/>
      <c r="V16" s="264"/>
      <c r="W16" s="264"/>
      <c r="X16" s="264"/>
      <c r="Y16" s="264"/>
      <c r="Z16" s="214"/>
      <c r="AA16"/>
      <c r="AB16"/>
      <c r="AC16"/>
      <c r="AD16"/>
      <c r="AE16"/>
      <c r="AF16"/>
      <c r="AG16"/>
      <c r="AH16"/>
      <c r="AI16"/>
      <c r="AJ16"/>
      <c r="AK16"/>
    </row>
    <row r="17" spans="2:37" s="240" customFormat="1" ht="15" customHeight="1" x14ac:dyDescent="0.25">
      <c r="B17" s="219"/>
      <c r="C17" s="264"/>
      <c r="D17" s="264"/>
      <c r="E17" s="264"/>
      <c r="F17" s="264"/>
      <c r="G17" s="264"/>
      <c r="H17" s="264"/>
      <c r="I17" s="264"/>
      <c r="J17" s="264"/>
      <c r="K17" s="264"/>
      <c r="L17" s="264"/>
      <c r="M17" s="264"/>
      <c r="N17" s="264"/>
      <c r="O17" s="264"/>
      <c r="P17" s="264"/>
      <c r="Q17" s="264"/>
      <c r="R17" s="264"/>
      <c r="S17" s="264"/>
      <c r="T17" s="264"/>
      <c r="U17" s="264"/>
      <c r="V17" s="264"/>
      <c r="W17" s="264"/>
      <c r="X17" s="264"/>
      <c r="Y17" s="264"/>
      <c r="Z17" s="214"/>
      <c r="AA17"/>
      <c r="AB17"/>
      <c r="AC17"/>
      <c r="AD17"/>
      <c r="AE17"/>
      <c r="AF17"/>
      <c r="AG17"/>
      <c r="AH17"/>
      <c r="AI17"/>
      <c r="AJ17"/>
      <c r="AK17"/>
    </row>
    <row r="18" spans="2:37" s="240" customFormat="1" ht="15" customHeight="1" x14ac:dyDescent="0.25">
      <c r="B18" s="219"/>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14"/>
      <c r="AA18"/>
      <c r="AB18"/>
      <c r="AC18"/>
      <c r="AD18"/>
      <c r="AE18"/>
      <c r="AF18"/>
      <c r="AG18"/>
      <c r="AH18"/>
      <c r="AI18"/>
      <c r="AJ18"/>
      <c r="AK18"/>
    </row>
    <row r="19" spans="2:37" s="240" customFormat="1" ht="15" customHeight="1" x14ac:dyDescent="0.25">
      <c r="B19" s="219"/>
      <c r="C19" s="264"/>
      <c r="D19" s="264"/>
      <c r="E19" s="264"/>
      <c r="F19" s="264"/>
      <c r="G19" s="264"/>
      <c r="H19" s="264"/>
      <c r="I19" s="264"/>
      <c r="J19" s="264"/>
      <c r="K19" s="264"/>
      <c r="L19" s="264"/>
      <c r="M19" s="264"/>
      <c r="N19" s="264"/>
      <c r="O19" s="264"/>
      <c r="P19" s="264"/>
      <c r="Q19" s="264"/>
      <c r="R19" s="264"/>
      <c r="S19" s="264"/>
      <c r="T19" s="264"/>
      <c r="U19" s="264"/>
      <c r="V19" s="264"/>
      <c r="W19" s="264"/>
      <c r="X19" s="264"/>
      <c r="Y19" s="264"/>
      <c r="Z19" s="214"/>
      <c r="AA19"/>
      <c r="AB19"/>
      <c r="AC19"/>
      <c r="AD19"/>
      <c r="AE19"/>
      <c r="AF19"/>
      <c r="AG19"/>
      <c r="AH19"/>
      <c r="AI19"/>
      <c r="AJ19"/>
      <c r="AK19"/>
    </row>
    <row r="20" spans="2:37" s="240" customFormat="1" ht="15" customHeight="1" x14ac:dyDescent="0.25">
      <c r="B20" s="219"/>
      <c r="C20" s="264"/>
      <c r="D20" s="264"/>
      <c r="E20" s="264"/>
      <c r="F20" s="264"/>
      <c r="G20" s="264"/>
      <c r="H20" s="264"/>
      <c r="I20" s="264"/>
      <c r="J20" s="264"/>
      <c r="K20" s="264"/>
      <c r="L20" s="264"/>
      <c r="M20" s="264"/>
      <c r="N20" s="264"/>
      <c r="O20" s="264"/>
      <c r="P20" s="264"/>
      <c r="Q20" s="264"/>
      <c r="R20" s="264"/>
      <c r="S20" s="264"/>
      <c r="T20" s="264"/>
      <c r="U20" s="264"/>
      <c r="V20" s="264"/>
      <c r="W20" s="264"/>
      <c r="X20" s="264"/>
      <c r="Y20" s="264"/>
      <c r="Z20" s="214"/>
      <c r="AA20"/>
      <c r="AB20"/>
      <c r="AC20"/>
      <c r="AD20"/>
      <c r="AE20"/>
      <c r="AF20"/>
      <c r="AG20"/>
      <c r="AH20"/>
      <c r="AI20"/>
      <c r="AJ20"/>
      <c r="AK20"/>
    </row>
    <row r="21" spans="2:37" s="240" customFormat="1" ht="15" customHeight="1" x14ac:dyDescent="0.25">
      <c r="B21" s="219"/>
      <c r="C21" s="264"/>
      <c r="D21" s="264"/>
      <c r="E21" s="264"/>
      <c r="F21" s="264"/>
      <c r="G21" s="264"/>
      <c r="H21" s="264"/>
      <c r="I21" s="264"/>
      <c r="J21" s="264"/>
      <c r="K21" s="264"/>
      <c r="L21" s="264"/>
      <c r="M21" s="264"/>
      <c r="N21" s="264"/>
      <c r="O21" s="264"/>
      <c r="P21" s="264"/>
      <c r="Q21" s="264"/>
      <c r="R21" s="264"/>
      <c r="S21" s="264"/>
      <c r="T21" s="264"/>
      <c r="U21" s="264"/>
      <c r="V21" s="264"/>
      <c r="W21" s="264"/>
      <c r="X21" s="264"/>
      <c r="Y21" s="264"/>
      <c r="Z21" s="214"/>
      <c r="AA21"/>
      <c r="AB21"/>
      <c r="AC21"/>
      <c r="AD21"/>
      <c r="AE21"/>
      <c r="AF21"/>
      <c r="AG21"/>
      <c r="AH21"/>
      <c r="AI21"/>
      <c r="AJ21"/>
      <c r="AK21"/>
    </row>
    <row r="22" spans="2:37" s="240" customFormat="1" ht="15" customHeight="1" x14ac:dyDescent="0.25">
      <c r="B22" s="219"/>
      <c r="C22" s="264"/>
      <c r="D22" s="264"/>
      <c r="E22" s="264"/>
      <c r="F22" s="264"/>
      <c r="G22" s="264"/>
      <c r="H22" s="264"/>
      <c r="I22" s="264"/>
      <c r="J22" s="264"/>
      <c r="K22" s="264"/>
      <c r="L22" s="264"/>
      <c r="M22" s="264"/>
      <c r="N22" s="264"/>
      <c r="O22" s="264"/>
      <c r="P22" s="264"/>
      <c r="Q22" s="264"/>
      <c r="R22" s="264"/>
      <c r="S22" s="264"/>
      <c r="T22" s="264"/>
      <c r="U22" s="264"/>
      <c r="V22" s="264"/>
      <c r="W22" s="264"/>
      <c r="X22" s="264"/>
      <c r="Y22" s="264"/>
      <c r="Z22" s="214"/>
      <c r="AA22"/>
      <c r="AB22"/>
      <c r="AC22"/>
      <c r="AD22"/>
      <c r="AE22"/>
      <c r="AF22"/>
      <c r="AG22"/>
      <c r="AH22"/>
      <c r="AI22"/>
      <c r="AJ22"/>
      <c r="AK22"/>
    </row>
    <row r="23" spans="2:37" s="240" customFormat="1" ht="15" customHeight="1" x14ac:dyDescent="0.25">
      <c r="B23" s="219"/>
      <c r="C23" s="264"/>
      <c r="D23" s="264"/>
      <c r="E23" s="264"/>
      <c r="F23" s="264"/>
      <c r="G23" s="264"/>
      <c r="H23" s="264"/>
      <c r="I23" s="264"/>
      <c r="J23" s="264"/>
      <c r="K23" s="264"/>
      <c r="L23" s="264"/>
      <c r="M23" s="264"/>
      <c r="N23" s="264"/>
      <c r="O23" s="264"/>
      <c r="P23" s="264"/>
      <c r="Q23" s="264"/>
      <c r="R23" s="264"/>
      <c r="S23" s="264"/>
      <c r="T23" s="264"/>
      <c r="U23" s="264"/>
      <c r="V23" s="264"/>
      <c r="W23" s="264"/>
      <c r="X23" s="264"/>
      <c r="Y23" s="264"/>
      <c r="Z23" s="214"/>
      <c r="AA23"/>
      <c r="AB23"/>
      <c r="AC23"/>
      <c r="AD23"/>
      <c r="AE23"/>
      <c r="AF23"/>
      <c r="AG23"/>
      <c r="AH23"/>
      <c r="AI23"/>
      <c r="AJ23"/>
      <c r="AK23"/>
    </row>
    <row r="24" spans="2:37" s="240" customFormat="1" ht="15" customHeight="1" x14ac:dyDescent="0.25">
      <c r="B24" s="219"/>
      <c r="C24" s="264"/>
      <c r="D24" s="264"/>
      <c r="E24" s="264"/>
      <c r="F24" s="264"/>
      <c r="G24" s="264"/>
      <c r="H24" s="264"/>
      <c r="I24" s="264"/>
      <c r="J24" s="264"/>
      <c r="K24" s="264"/>
      <c r="L24" s="264"/>
      <c r="M24" s="264"/>
      <c r="N24" s="264"/>
      <c r="O24" s="264"/>
      <c r="P24" s="264"/>
      <c r="Q24" s="264"/>
      <c r="R24" s="264"/>
      <c r="S24" s="264"/>
      <c r="T24" s="264"/>
      <c r="U24" s="264"/>
      <c r="V24" s="264"/>
      <c r="W24" s="264"/>
      <c r="X24" s="264"/>
      <c r="Y24" s="264"/>
      <c r="Z24" s="214"/>
      <c r="AA24"/>
      <c r="AB24"/>
      <c r="AC24"/>
      <c r="AD24"/>
      <c r="AE24"/>
      <c r="AF24"/>
      <c r="AG24"/>
      <c r="AH24"/>
      <c r="AI24"/>
      <c r="AJ24"/>
      <c r="AK24"/>
    </row>
    <row r="25" spans="2:37" s="240" customFormat="1" ht="15" customHeight="1" x14ac:dyDescent="0.25">
      <c r="B25" s="219"/>
      <c r="C25" s="264"/>
      <c r="D25" s="264"/>
      <c r="E25" s="264"/>
      <c r="F25" s="264"/>
      <c r="G25" s="264"/>
      <c r="H25" s="264"/>
      <c r="I25" s="264"/>
      <c r="J25" s="264"/>
      <c r="K25" s="264"/>
      <c r="L25" s="264"/>
      <c r="M25" s="264"/>
      <c r="N25" s="264"/>
      <c r="O25" s="264"/>
      <c r="P25" s="264"/>
      <c r="Q25" s="264"/>
      <c r="R25" s="264"/>
      <c r="S25" s="264"/>
      <c r="T25" s="264"/>
      <c r="U25" s="264"/>
      <c r="V25" s="264"/>
      <c r="W25" s="264"/>
      <c r="X25" s="264"/>
      <c r="Y25" s="264"/>
      <c r="Z25" s="214"/>
      <c r="AA25"/>
      <c r="AB25"/>
      <c r="AC25"/>
      <c r="AD25"/>
      <c r="AE25"/>
      <c r="AF25"/>
      <c r="AG25"/>
      <c r="AH25"/>
      <c r="AI25"/>
      <c r="AJ25"/>
      <c r="AK25"/>
    </row>
    <row r="26" spans="2:37" s="240" customFormat="1" ht="15" customHeight="1" x14ac:dyDescent="0.25">
      <c r="B26" s="219"/>
      <c r="C26" s="261"/>
      <c r="D26" s="261"/>
      <c r="E26" s="261"/>
      <c r="F26" s="262"/>
      <c r="G26" s="262"/>
      <c r="H26" s="262"/>
      <c r="I26" s="262"/>
      <c r="J26" s="263"/>
      <c r="K26" s="263"/>
      <c r="L26" s="263"/>
      <c r="M26" s="263"/>
      <c r="N26" s="263"/>
      <c r="O26" s="263"/>
      <c r="P26" s="263"/>
      <c r="Q26" s="263"/>
      <c r="R26" s="263"/>
      <c r="S26" s="263"/>
      <c r="T26" s="264"/>
      <c r="U26" s="264"/>
      <c r="V26" s="264"/>
      <c r="W26" s="264"/>
      <c r="X26" s="264"/>
      <c r="Y26" s="264"/>
      <c r="Z26" s="214"/>
    </row>
    <row r="27" spans="2:37" s="240" customFormat="1" ht="15" customHeight="1" x14ac:dyDescent="0.25">
      <c r="B27" s="219"/>
      <c r="C27" s="261"/>
      <c r="D27" s="261"/>
      <c r="E27" s="261"/>
      <c r="F27" s="262"/>
      <c r="G27" s="262"/>
      <c r="H27" s="262"/>
      <c r="I27" s="262"/>
      <c r="J27" s="263"/>
      <c r="K27" s="263"/>
      <c r="L27" s="263"/>
      <c r="M27" s="263"/>
      <c r="N27" s="263"/>
      <c r="O27" s="263"/>
      <c r="P27" s="263"/>
      <c r="Q27" s="263"/>
      <c r="R27" s="263"/>
      <c r="S27" s="263"/>
      <c r="T27" s="264"/>
      <c r="U27" s="264"/>
      <c r="V27" s="264"/>
      <c r="W27" s="264"/>
      <c r="X27" s="264"/>
      <c r="Y27" s="264"/>
      <c r="Z27" s="214"/>
    </row>
    <row r="28" spans="2:37" s="240" customFormat="1" ht="15" customHeight="1" x14ac:dyDescent="0.25">
      <c r="B28" s="219"/>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14"/>
    </row>
    <row r="29" spans="2:37" s="240" customFormat="1" ht="15" customHeight="1" x14ac:dyDescent="0.25">
      <c r="B29" s="219"/>
      <c r="C29" s="264"/>
      <c r="D29" s="264"/>
      <c r="E29" s="264"/>
      <c r="F29" s="264"/>
      <c r="G29" s="264"/>
      <c r="H29" s="264"/>
      <c r="I29" s="264"/>
      <c r="J29" s="264"/>
      <c r="K29" s="264"/>
      <c r="L29" s="264"/>
      <c r="M29" s="264"/>
      <c r="N29" s="264"/>
      <c r="O29" s="264"/>
      <c r="P29" s="264"/>
      <c r="Q29" s="264"/>
      <c r="R29" s="264"/>
      <c r="S29" s="264"/>
      <c r="T29" s="264"/>
      <c r="U29" s="264"/>
      <c r="V29" s="264"/>
      <c r="W29" s="264"/>
      <c r="X29" s="264"/>
      <c r="Y29" s="264"/>
      <c r="Z29" s="214"/>
    </row>
    <row r="30" spans="2:37" s="240" customFormat="1" ht="15" customHeight="1" x14ac:dyDescent="0.25">
      <c r="B30" s="219"/>
      <c r="C30" s="264"/>
      <c r="D30" s="264"/>
      <c r="E30" s="264"/>
      <c r="F30" s="264"/>
      <c r="G30" s="264"/>
      <c r="H30" s="264"/>
      <c r="I30" s="264"/>
      <c r="J30" s="264"/>
      <c r="K30" s="264"/>
      <c r="L30" s="264"/>
      <c r="M30" s="264"/>
      <c r="N30" s="264"/>
      <c r="O30" s="264"/>
      <c r="P30" s="264"/>
      <c r="Q30" s="264"/>
      <c r="R30" s="264"/>
      <c r="S30" s="264"/>
      <c r="T30" s="264"/>
      <c r="U30" s="264"/>
      <c r="V30" s="264"/>
      <c r="W30" s="264"/>
      <c r="X30" s="264"/>
      <c r="Y30" s="264"/>
      <c r="Z30" s="214"/>
    </row>
    <row r="31" spans="2:37" s="240" customFormat="1" ht="15" customHeight="1" x14ac:dyDescent="0.25">
      <c r="B31" s="219"/>
      <c r="C31" s="264"/>
      <c r="D31" s="264"/>
      <c r="E31" s="264"/>
      <c r="F31" s="264"/>
      <c r="G31" s="264"/>
      <c r="H31" s="264"/>
      <c r="I31" s="264"/>
      <c r="J31" s="264"/>
      <c r="K31" s="264"/>
      <c r="L31" s="264"/>
      <c r="M31" s="264"/>
      <c r="N31" s="264"/>
      <c r="O31" s="264"/>
      <c r="P31" s="264"/>
      <c r="Q31" s="264"/>
      <c r="R31" s="264"/>
      <c r="S31" s="264"/>
      <c r="T31" s="264"/>
      <c r="U31" s="264"/>
      <c r="V31" s="264"/>
      <c r="W31" s="264"/>
      <c r="X31" s="264"/>
      <c r="Y31" s="264"/>
      <c r="Z31" s="214"/>
    </row>
    <row r="32" spans="2:37" s="240" customFormat="1" ht="15" customHeight="1" thickBot="1" x14ac:dyDescent="0.3">
      <c r="B32" s="219"/>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14"/>
    </row>
    <row r="33" spans="2:26" s="240" customFormat="1" ht="15" customHeight="1" x14ac:dyDescent="0.25">
      <c r="B33" s="219"/>
      <c r="C33" s="264"/>
      <c r="D33" s="264"/>
      <c r="E33" s="395" t="s">
        <v>2040</v>
      </c>
      <c r="F33" s="396"/>
      <c r="G33" s="396"/>
      <c r="H33" s="396"/>
      <c r="I33" s="396"/>
      <c r="J33" s="396"/>
      <c r="K33" s="397"/>
      <c r="L33" s="264"/>
      <c r="M33" s="264"/>
      <c r="N33" s="264"/>
      <c r="O33" s="264"/>
      <c r="P33" s="264"/>
      <c r="Q33" s="395" t="s">
        <v>2042</v>
      </c>
      <c r="R33" s="396"/>
      <c r="S33" s="396"/>
      <c r="T33" s="396"/>
      <c r="U33" s="396"/>
      <c r="V33" s="396"/>
      <c r="W33" s="397"/>
      <c r="X33" s="264"/>
      <c r="Y33" s="264"/>
      <c r="Z33" s="214"/>
    </row>
    <row r="34" spans="2:26" s="240" customFormat="1" ht="15" customHeight="1" x14ac:dyDescent="0.25">
      <c r="B34" s="219"/>
      <c r="C34" s="264"/>
      <c r="D34" s="264"/>
      <c r="E34" s="398"/>
      <c r="F34" s="399"/>
      <c r="G34" s="399"/>
      <c r="H34" s="399"/>
      <c r="I34" s="399"/>
      <c r="J34" s="399"/>
      <c r="K34" s="400"/>
      <c r="L34" s="264"/>
      <c r="M34" s="264"/>
      <c r="N34" s="264"/>
      <c r="O34" s="264"/>
      <c r="P34" s="264"/>
      <c r="Q34" s="398"/>
      <c r="R34" s="399"/>
      <c r="S34" s="399"/>
      <c r="T34" s="399"/>
      <c r="U34" s="399"/>
      <c r="V34" s="399"/>
      <c r="W34" s="400"/>
      <c r="X34" s="264"/>
      <c r="Y34" s="264"/>
      <c r="Z34" s="214"/>
    </row>
    <row r="35" spans="2:26" s="240" customFormat="1" ht="18.75" x14ac:dyDescent="0.25">
      <c r="B35" s="219"/>
      <c r="C35" s="264"/>
      <c r="D35" s="264"/>
      <c r="E35" s="387" t="s">
        <v>2003</v>
      </c>
      <c r="F35" s="388"/>
      <c r="G35" s="401">
        <f>'Benchmark Alle'!M11</f>
        <v>0.4</v>
      </c>
      <c r="H35" s="402"/>
      <c r="I35" s="260"/>
      <c r="J35" s="389">
        <v>0</v>
      </c>
      <c r="K35" s="390"/>
      <c r="L35" s="264"/>
      <c r="M35" s="264"/>
      <c r="N35" s="264"/>
      <c r="O35" s="264"/>
      <c r="P35" s="264"/>
      <c r="Q35" s="387" t="s">
        <v>2003</v>
      </c>
      <c r="R35" s="388"/>
      <c r="S35" s="383">
        <f>'Benchmark Alle'!S11</f>
        <v>3.1428571428571428</v>
      </c>
      <c r="T35" s="384"/>
      <c r="U35" s="260"/>
      <c r="V35" s="389">
        <v>0</v>
      </c>
      <c r="W35" s="390"/>
      <c r="X35" s="264"/>
      <c r="Y35" s="264"/>
      <c r="Z35" s="214"/>
    </row>
    <row r="36" spans="2:26" s="240" customFormat="1" ht="19.5" thickBot="1" x14ac:dyDescent="0.3">
      <c r="B36" s="219"/>
      <c r="C36" s="264"/>
      <c r="D36" s="264"/>
      <c r="E36" s="385" t="s">
        <v>2038</v>
      </c>
      <c r="F36" s="386"/>
      <c r="G36" s="375">
        <f>RANK(G35,Sortieren!P3:P214,1)</f>
        <v>212</v>
      </c>
      <c r="H36" s="376"/>
      <c r="I36" s="257" t="s">
        <v>2041</v>
      </c>
      <c r="J36" s="375">
        <f>COUNT(Sortieren!P3:P230)</f>
        <v>212</v>
      </c>
      <c r="K36" s="371"/>
      <c r="L36" s="264"/>
      <c r="M36" s="264"/>
      <c r="N36" s="264"/>
      <c r="O36" s="264"/>
      <c r="P36" s="264"/>
      <c r="Q36" s="385" t="s">
        <v>2038</v>
      </c>
      <c r="R36" s="386"/>
      <c r="S36" s="375">
        <f>RANK(S35,Sortieren!Q3:Q198,1)</f>
        <v>162</v>
      </c>
      <c r="T36" s="376"/>
      <c r="U36" s="257" t="s">
        <v>2041</v>
      </c>
      <c r="V36" s="375">
        <f>COUNT(Sortieren!Q3:Q230)</f>
        <v>196</v>
      </c>
      <c r="W36" s="371"/>
      <c r="X36" s="264"/>
      <c r="Y36" s="264"/>
      <c r="Z36" s="214"/>
    </row>
    <row r="37" spans="2:26" s="240" customFormat="1" ht="15" customHeight="1" x14ac:dyDescent="0.25">
      <c r="B37" s="219"/>
      <c r="C37" s="264"/>
      <c r="D37" s="264"/>
      <c r="E37" s="264"/>
      <c r="F37" s="264"/>
      <c r="G37" s="264"/>
      <c r="H37" s="264"/>
      <c r="I37" s="264"/>
      <c r="J37" s="264"/>
      <c r="K37" s="264"/>
      <c r="L37" s="264"/>
      <c r="M37" s="264"/>
      <c r="N37" s="264"/>
      <c r="O37" s="264"/>
      <c r="P37" s="264"/>
      <c r="Q37" s="264"/>
      <c r="R37" s="264"/>
      <c r="S37" s="264"/>
      <c r="T37" s="264"/>
      <c r="U37" s="264"/>
      <c r="V37" s="264"/>
      <c r="W37" s="264"/>
      <c r="X37" s="264"/>
      <c r="Y37" s="264"/>
      <c r="Z37" s="214"/>
    </row>
    <row r="38" spans="2:26" s="240" customFormat="1" ht="15" customHeight="1" x14ac:dyDescent="0.25">
      <c r="B38" s="219"/>
      <c r="C38" s="264"/>
      <c r="D38" s="264"/>
      <c r="E38" s="264"/>
      <c r="F38" s="264"/>
      <c r="G38" s="264"/>
      <c r="H38" s="264"/>
      <c r="I38" s="264"/>
      <c r="J38" s="264"/>
      <c r="K38" s="264"/>
      <c r="L38" s="264"/>
      <c r="M38" s="264"/>
      <c r="N38" s="264"/>
      <c r="O38" s="264"/>
      <c r="P38" s="264"/>
      <c r="Q38" s="264"/>
      <c r="R38" s="264"/>
      <c r="S38" s="264"/>
      <c r="T38" s="264"/>
      <c r="U38" s="264"/>
      <c r="V38" s="264"/>
      <c r="W38" s="264"/>
      <c r="X38" s="264"/>
      <c r="Y38" s="264"/>
      <c r="Z38" s="214"/>
    </row>
    <row r="39" spans="2:26" s="240" customFormat="1" ht="15" customHeight="1" x14ac:dyDescent="0.25">
      <c r="B39" s="219"/>
      <c r="C39" s="264"/>
      <c r="D39" s="264"/>
      <c r="E39" s="264"/>
      <c r="F39" s="264"/>
      <c r="G39" s="264"/>
      <c r="H39" s="264"/>
      <c r="I39" s="264"/>
      <c r="J39" s="264"/>
      <c r="K39" s="264"/>
      <c r="L39" s="264"/>
      <c r="M39" s="264"/>
      <c r="N39" s="264"/>
      <c r="O39" s="264"/>
      <c r="P39" s="264"/>
      <c r="Q39" s="264"/>
      <c r="R39" s="264"/>
      <c r="S39" s="264"/>
      <c r="T39" s="264"/>
      <c r="U39" s="264"/>
      <c r="V39" s="264"/>
      <c r="W39" s="264"/>
      <c r="X39" s="264"/>
      <c r="Y39" s="264"/>
      <c r="Z39" s="214"/>
    </row>
    <row r="40" spans="2:26" s="240" customFormat="1" ht="15" customHeight="1" x14ac:dyDescent="0.25">
      <c r="B40" s="219"/>
      <c r="C40" s="264"/>
      <c r="D40" s="264"/>
      <c r="E40" s="264"/>
      <c r="F40" s="264"/>
      <c r="G40" s="264"/>
      <c r="H40" s="264"/>
      <c r="I40" s="264"/>
      <c r="J40" s="264"/>
      <c r="K40" s="264"/>
      <c r="L40" s="264"/>
      <c r="M40" s="264"/>
      <c r="N40" s="264"/>
      <c r="O40" s="264"/>
      <c r="P40" s="264"/>
      <c r="Q40" s="264"/>
      <c r="R40" s="264"/>
      <c r="S40" s="264"/>
      <c r="T40" s="264"/>
      <c r="U40" s="264"/>
      <c r="V40" s="264"/>
      <c r="W40" s="264"/>
      <c r="X40" s="264"/>
      <c r="Y40" s="264"/>
      <c r="Z40" s="214"/>
    </row>
    <row r="41" spans="2:26" s="240" customFormat="1" ht="15" customHeight="1" x14ac:dyDescent="0.25">
      <c r="B41" s="219"/>
      <c r="C41" s="264"/>
      <c r="D41" s="264"/>
      <c r="E41" s="264"/>
      <c r="F41" s="264"/>
      <c r="G41" s="264"/>
      <c r="H41" s="264"/>
      <c r="I41" s="264"/>
      <c r="J41" s="264"/>
      <c r="K41" s="264"/>
      <c r="L41" s="264"/>
      <c r="M41" s="264"/>
      <c r="N41" s="264"/>
      <c r="O41" s="264"/>
      <c r="P41" s="264"/>
      <c r="Q41" s="264"/>
      <c r="R41" s="264"/>
      <c r="S41" s="264"/>
      <c r="T41" s="264"/>
      <c r="U41" s="264"/>
      <c r="V41" s="264"/>
      <c r="W41" s="264"/>
      <c r="X41" s="264"/>
      <c r="Y41" s="264"/>
      <c r="Z41" s="214"/>
    </row>
    <row r="42" spans="2:26" s="240" customFormat="1" ht="15" customHeight="1" x14ac:dyDescent="0.25">
      <c r="B42" s="219"/>
      <c r="C42" s="264"/>
      <c r="D42" s="264"/>
      <c r="E42" s="264"/>
      <c r="F42" s="264"/>
      <c r="G42" s="264"/>
      <c r="H42" s="264"/>
      <c r="I42" s="264"/>
      <c r="J42" s="264"/>
      <c r="K42" s="264"/>
      <c r="L42" s="264"/>
      <c r="M42" s="264"/>
      <c r="N42" s="264"/>
      <c r="O42" s="264"/>
      <c r="P42" s="264"/>
      <c r="Q42" s="264"/>
      <c r="R42" s="264"/>
      <c r="S42" s="264"/>
      <c r="T42" s="264"/>
      <c r="U42" s="264"/>
      <c r="V42" s="264"/>
      <c r="W42" s="264"/>
      <c r="X42" s="264"/>
      <c r="Y42" s="264"/>
      <c r="Z42" s="214"/>
    </row>
    <row r="43" spans="2:26" s="240" customFormat="1" ht="15" customHeight="1" x14ac:dyDescent="0.25">
      <c r="B43" s="219"/>
      <c r="C43" s="264"/>
      <c r="D43" s="264"/>
      <c r="E43" s="264"/>
      <c r="F43" s="264"/>
      <c r="G43" s="264"/>
      <c r="H43" s="264"/>
      <c r="I43" s="264"/>
      <c r="J43" s="264"/>
      <c r="K43" s="264"/>
      <c r="L43" s="264"/>
      <c r="M43" s="264"/>
      <c r="N43" s="264"/>
      <c r="O43" s="264"/>
      <c r="P43" s="264"/>
      <c r="Q43" s="264"/>
      <c r="R43" s="264"/>
      <c r="S43" s="264"/>
      <c r="T43" s="264"/>
      <c r="U43" s="264"/>
      <c r="V43" s="264"/>
      <c r="W43" s="264"/>
      <c r="X43" s="264"/>
      <c r="Y43" s="264"/>
      <c r="Z43" s="214"/>
    </row>
    <row r="44" spans="2:26" s="240" customFormat="1" ht="15" customHeight="1" x14ac:dyDescent="0.25">
      <c r="B44" s="219"/>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14"/>
    </row>
    <row r="45" spans="2:26" s="240" customFormat="1" ht="15" customHeight="1" x14ac:dyDescent="0.25">
      <c r="B45" s="219"/>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14"/>
    </row>
    <row r="46" spans="2:26" s="240" customFormat="1" ht="15" customHeight="1" x14ac:dyDescent="0.25">
      <c r="B46" s="219"/>
      <c r="C46" s="261"/>
      <c r="D46" s="261"/>
      <c r="E46" s="261"/>
      <c r="F46" s="262"/>
      <c r="G46" s="262"/>
      <c r="H46" s="262"/>
      <c r="I46" s="262"/>
      <c r="J46" s="263"/>
      <c r="K46" s="263"/>
      <c r="L46" s="263"/>
      <c r="M46" s="263"/>
      <c r="N46" s="263"/>
      <c r="O46" s="263"/>
      <c r="P46" s="263"/>
      <c r="Q46" s="263"/>
      <c r="R46" s="263"/>
      <c r="S46" s="263"/>
      <c r="T46" s="264"/>
      <c r="U46" s="264"/>
      <c r="V46" s="264"/>
      <c r="W46" s="264"/>
      <c r="X46" s="264"/>
      <c r="Y46" s="264"/>
      <c r="Z46" s="214"/>
    </row>
    <row r="47" spans="2:26" s="240" customFormat="1" ht="15" customHeight="1" x14ac:dyDescent="0.25">
      <c r="B47" s="219"/>
      <c r="C47" s="261"/>
      <c r="D47" s="261"/>
      <c r="E47" s="261"/>
      <c r="F47" s="262"/>
      <c r="G47" s="262"/>
      <c r="H47" s="262"/>
      <c r="I47" s="262"/>
      <c r="J47" s="263"/>
      <c r="K47" s="263"/>
      <c r="L47" s="263"/>
      <c r="M47" s="263"/>
      <c r="N47" s="263"/>
      <c r="O47" s="263"/>
      <c r="P47" s="263"/>
      <c r="Q47" s="263"/>
      <c r="R47" s="263"/>
      <c r="S47" s="263"/>
      <c r="T47" s="264"/>
      <c r="U47" s="264"/>
      <c r="V47" s="264"/>
      <c r="W47" s="264"/>
      <c r="X47" s="264"/>
      <c r="Y47" s="264"/>
      <c r="Z47" s="214"/>
    </row>
    <row r="48" spans="2:26" x14ac:dyDescent="0.25">
      <c r="B48" s="219"/>
      <c r="C48" s="264"/>
      <c r="D48" s="264"/>
      <c r="E48" s="264"/>
      <c r="F48" s="264"/>
      <c r="G48" s="264"/>
      <c r="H48" s="264"/>
      <c r="I48" s="264"/>
      <c r="J48" s="264"/>
      <c r="K48" s="264"/>
      <c r="L48" s="264"/>
      <c r="M48" s="264"/>
      <c r="N48" s="264"/>
      <c r="O48" s="264"/>
      <c r="P48" s="264"/>
      <c r="Q48" s="264"/>
      <c r="R48" s="264"/>
      <c r="S48" s="264"/>
      <c r="T48" s="264"/>
      <c r="U48" s="264"/>
      <c r="V48" s="264"/>
      <c r="W48" s="264"/>
      <c r="X48" s="264"/>
      <c r="Y48" s="264"/>
      <c r="Z48" s="214"/>
    </row>
    <row r="49" spans="2:26" x14ac:dyDescent="0.25">
      <c r="B49" s="219"/>
      <c r="C49" s="264"/>
      <c r="D49" s="264"/>
      <c r="E49" s="264"/>
      <c r="F49" s="264"/>
      <c r="G49" s="264"/>
      <c r="H49" s="264"/>
      <c r="I49" s="264"/>
      <c r="J49" s="264"/>
      <c r="K49" s="264"/>
      <c r="L49" s="264"/>
      <c r="M49" s="264"/>
      <c r="N49" s="264"/>
      <c r="O49" s="264"/>
      <c r="P49" s="264"/>
      <c r="Q49" s="264"/>
      <c r="R49" s="264"/>
      <c r="S49" s="264"/>
      <c r="T49" s="264"/>
      <c r="U49" s="264"/>
      <c r="V49" s="264"/>
      <c r="W49" s="264"/>
      <c r="X49" s="264"/>
      <c r="Y49" s="264"/>
      <c r="Z49" s="214"/>
    </row>
    <row r="50" spans="2:26" x14ac:dyDescent="0.25">
      <c r="B50" s="219"/>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14"/>
    </row>
    <row r="51" spans="2:26" x14ac:dyDescent="0.25">
      <c r="B51" s="219"/>
      <c r="C51" s="264"/>
      <c r="D51" s="264"/>
      <c r="E51" s="264"/>
      <c r="F51" s="264"/>
      <c r="G51" s="264"/>
      <c r="H51" s="264"/>
      <c r="I51" s="264"/>
      <c r="J51" s="264"/>
      <c r="K51" s="264"/>
      <c r="L51" s="264"/>
      <c r="M51" s="264"/>
      <c r="N51" s="264"/>
      <c r="O51" s="264"/>
      <c r="P51" s="264"/>
      <c r="Q51" s="264"/>
      <c r="R51" s="264"/>
      <c r="S51" s="264"/>
      <c r="T51" s="264"/>
      <c r="U51" s="264"/>
      <c r="V51" s="264"/>
      <c r="W51" s="264"/>
      <c r="X51" s="264"/>
      <c r="Y51" s="264"/>
      <c r="Z51" s="214"/>
    </row>
    <row r="52" spans="2:26" x14ac:dyDescent="0.25">
      <c r="B52" s="219"/>
      <c r="C52" s="264"/>
      <c r="D52" s="264"/>
      <c r="E52" s="264"/>
      <c r="F52" s="264"/>
      <c r="G52" s="264"/>
      <c r="H52" s="264"/>
      <c r="I52" s="264"/>
      <c r="J52" s="264"/>
      <c r="K52" s="264"/>
      <c r="L52" s="264"/>
      <c r="M52" s="264"/>
      <c r="N52" s="264"/>
      <c r="O52" s="264"/>
      <c r="P52" s="264"/>
      <c r="Q52" s="264"/>
      <c r="R52" s="264"/>
      <c r="S52" s="264"/>
      <c r="T52" s="264"/>
      <c r="U52" s="264"/>
      <c r="V52" s="264"/>
      <c r="W52" s="264"/>
      <c r="X52" s="264"/>
      <c r="Y52" s="264"/>
      <c r="Z52" s="214"/>
    </row>
    <row r="53" spans="2:26" x14ac:dyDescent="0.25">
      <c r="B53" s="219"/>
      <c r="C53" s="264"/>
      <c r="D53" s="264"/>
      <c r="E53" s="264"/>
      <c r="F53" s="264"/>
      <c r="G53" s="264"/>
      <c r="H53" s="264"/>
      <c r="I53" s="264"/>
      <c r="J53" s="264"/>
      <c r="K53" s="264"/>
      <c r="L53" s="264"/>
      <c r="M53" s="264"/>
      <c r="N53" s="264"/>
      <c r="O53" s="264"/>
      <c r="P53" s="264"/>
      <c r="Q53" s="264"/>
      <c r="R53" s="264"/>
      <c r="S53" s="264"/>
      <c r="T53" s="264"/>
      <c r="U53" s="264"/>
      <c r="V53" s="264"/>
      <c r="W53" s="264"/>
      <c r="X53" s="264"/>
      <c r="Y53" s="264"/>
      <c r="Z53" s="214"/>
    </row>
    <row r="54" spans="2:26" x14ac:dyDescent="0.25">
      <c r="B54" s="219"/>
      <c r="C54" s="264"/>
      <c r="D54" s="264"/>
      <c r="E54" s="264"/>
      <c r="F54" s="264"/>
      <c r="G54" s="264"/>
      <c r="H54" s="264"/>
      <c r="I54" s="264"/>
      <c r="J54" s="264"/>
      <c r="K54" s="264"/>
      <c r="L54" s="264"/>
      <c r="M54" s="264"/>
      <c r="N54" s="264"/>
      <c r="O54" s="264"/>
      <c r="P54" s="264"/>
      <c r="Q54" s="264"/>
      <c r="R54" s="264"/>
      <c r="S54" s="264"/>
      <c r="T54" s="264"/>
      <c r="U54" s="264"/>
      <c r="V54" s="264"/>
      <c r="W54" s="264"/>
      <c r="X54" s="264"/>
      <c r="Y54" s="264"/>
      <c r="Z54" s="214"/>
    </row>
    <row r="55" spans="2:26" x14ac:dyDescent="0.25">
      <c r="B55" s="219"/>
      <c r="C55" s="264"/>
      <c r="D55" s="265"/>
      <c r="E55" s="264"/>
      <c r="F55" s="264"/>
      <c r="G55" s="264"/>
      <c r="H55" s="264"/>
      <c r="I55" s="264"/>
      <c r="J55" s="264"/>
      <c r="K55" s="264"/>
      <c r="L55" s="264"/>
      <c r="M55" s="264"/>
      <c r="N55" s="264"/>
      <c r="O55" s="264"/>
      <c r="P55" s="264"/>
      <c r="Q55" s="264"/>
      <c r="R55" s="264"/>
      <c r="S55" s="264"/>
      <c r="T55" s="264"/>
      <c r="U55" s="264"/>
      <c r="V55" s="264"/>
      <c r="W55" s="264"/>
      <c r="X55" s="264"/>
      <c r="Y55" s="264"/>
      <c r="Z55" s="214"/>
    </row>
    <row r="56" spans="2:26" x14ac:dyDescent="0.25">
      <c r="B56" s="219"/>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14"/>
    </row>
    <row r="57" spans="2:26" ht="15.75" thickBot="1" x14ac:dyDescent="0.3">
      <c r="B57" s="219"/>
      <c r="C57" s="264"/>
      <c r="D57" s="264"/>
      <c r="E57" s="264"/>
      <c r="F57" s="264"/>
      <c r="G57" s="264"/>
      <c r="H57" s="264"/>
      <c r="I57" s="264"/>
      <c r="J57" s="264"/>
      <c r="K57" s="264"/>
      <c r="L57" s="264"/>
      <c r="M57" s="264"/>
      <c r="N57" s="264"/>
      <c r="O57" s="264"/>
      <c r="P57" s="264"/>
      <c r="Q57" s="264"/>
      <c r="R57" s="264"/>
      <c r="S57" s="264"/>
      <c r="T57" s="264"/>
      <c r="U57" s="264"/>
      <c r="V57" s="264"/>
      <c r="W57" s="264"/>
      <c r="X57" s="264"/>
      <c r="Y57" s="264"/>
      <c r="Z57" s="214"/>
    </row>
    <row r="58" spans="2:26" ht="15" customHeight="1" x14ac:dyDescent="0.25">
      <c r="B58" s="219"/>
      <c r="C58" s="264"/>
      <c r="D58" s="264"/>
      <c r="E58" s="395" t="s">
        <v>2043</v>
      </c>
      <c r="F58" s="396"/>
      <c r="G58" s="396"/>
      <c r="H58" s="396"/>
      <c r="I58" s="396"/>
      <c r="J58" s="396"/>
      <c r="K58" s="397"/>
      <c r="L58" s="264"/>
      <c r="M58" s="264"/>
      <c r="N58" s="264"/>
      <c r="O58" s="264"/>
      <c r="P58" s="264"/>
      <c r="Q58" s="395" t="s">
        <v>2044</v>
      </c>
      <c r="R58" s="396"/>
      <c r="S58" s="396"/>
      <c r="T58" s="396"/>
      <c r="U58" s="396"/>
      <c r="V58" s="396"/>
      <c r="W58" s="397"/>
      <c r="X58" s="264"/>
      <c r="Y58" s="264"/>
      <c r="Z58" s="214"/>
    </row>
    <row r="59" spans="2:26" ht="15" customHeight="1" x14ac:dyDescent="0.25">
      <c r="B59" s="219"/>
      <c r="C59" s="264"/>
      <c r="D59" s="264"/>
      <c r="E59" s="398"/>
      <c r="F59" s="399"/>
      <c r="G59" s="399"/>
      <c r="H59" s="399"/>
      <c r="I59" s="399"/>
      <c r="J59" s="399"/>
      <c r="K59" s="400"/>
      <c r="L59" s="264"/>
      <c r="M59" s="264"/>
      <c r="N59" s="264"/>
      <c r="O59" s="264"/>
      <c r="P59" s="264"/>
      <c r="Q59" s="398"/>
      <c r="R59" s="399"/>
      <c r="S59" s="399"/>
      <c r="T59" s="399"/>
      <c r="U59" s="399"/>
      <c r="V59" s="399"/>
      <c r="W59" s="400"/>
      <c r="X59" s="264"/>
      <c r="Y59" s="264"/>
      <c r="Z59" s="214"/>
    </row>
    <row r="60" spans="2:26" ht="18.75" x14ac:dyDescent="0.25">
      <c r="B60" s="219"/>
      <c r="C60" s="264"/>
      <c r="D60" s="264"/>
      <c r="E60" s="387" t="s">
        <v>2003</v>
      </c>
      <c r="F60" s="388"/>
      <c r="G60" s="381">
        <f>'Benchmark Alle'!G46</f>
        <v>110</v>
      </c>
      <c r="H60" s="382"/>
      <c r="I60" s="260"/>
      <c r="J60" s="389">
        <v>0</v>
      </c>
      <c r="K60" s="390"/>
      <c r="L60" s="264"/>
      <c r="M60" s="264"/>
      <c r="N60" s="264"/>
      <c r="O60" s="264"/>
      <c r="P60" s="264"/>
      <c r="Q60" s="387" t="s">
        <v>2003</v>
      </c>
      <c r="R60" s="388"/>
      <c r="S60" s="377">
        <f>'Benchmark Alle'!M46</f>
        <v>10714.285714285714</v>
      </c>
      <c r="T60" s="378"/>
      <c r="U60" s="260"/>
      <c r="V60" s="389">
        <v>0</v>
      </c>
      <c r="W60" s="390"/>
      <c r="X60" s="264"/>
      <c r="Y60" s="264"/>
      <c r="Z60" s="214"/>
    </row>
    <row r="61" spans="2:26" ht="19.5" thickBot="1" x14ac:dyDescent="0.3">
      <c r="B61" s="219"/>
      <c r="C61" s="264"/>
      <c r="D61" s="264"/>
      <c r="E61" s="385" t="s">
        <v>2038</v>
      </c>
      <c r="F61" s="386"/>
      <c r="G61" s="375">
        <f>RANK(G60,Sortieren!R3:R199,1)</f>
        <v>152</v>
      </c>
      <c r="H61" s="376"/>
      <c r="I61" s="257" t="s">
        <v>2041</v>
      </c>
      <c r="J61" s="375">
        <f>COUNT(Sortieren!R3:R230)</f>
        <v>197</v>
      </c>
      <c r="K61" s="371"/>
      <c r="L61" s="264"/>
      <c r="M61" s="264"/>
      <c r="N61" s="264"/>
      <c r="O61" s="264"/>
      <c r="P61" s="264"/>
      <c r="Q61" s="385" t="s">
        <v>2038</v>
      </c>
      <c r="R61" s="386"/>
      <c r="S61" s="375">
        <f>RANK(S60,Sortieren!S4:S211,1)</f>
        <v>172</v>
      </c>
      <c r="T61" s="376"/>
      <c r="U61" s="257" t="s">
        <v>2041</v>
      </c>
      <c r="V61" s="375">
        <f>COUNT(Sortieren!S3:S230)</f>
        <v>209</v>
      </c>
      <c r="W61" s="371"/>
      <c r="X61" s="264"/>
      <c r="Y61" s="264"/>
      <c r="Z61" s="214"/>
    </row>
    <row r="62" spans="2:26" x14ac:dyDescent="0.25">
      <c r="B62" s="219"/>
      <c r="C62" s="264"/>
      <c r="D62" s="264"/>
      <c r="E62" s="264"/>
      <c r="F62" s="264"/>
      <c r="G62" s="264"/>
      <c r="H62" s="264"/>
      <c r="I62" s="264"/>
      <c r="J62" s="264"/>
      <c r="K62" s="264"/>
      <c r="L62" s="264"/>
      <c r="M62" s="264"/>
      <c r="N62" s="264"/>
      <c r="O62" s="264"/>
      <c r="P62" s="264"/>
      <c r="Q62" s="264"/>
      <c r="R62" s="264"/>
      <c r="S62" s="264"/>
      <c r="T62" s="264"/>
      <c r="U62" s="264"/>
      <c r="V62" s="264"/>
      <c r="W62" s="264"/>
      <c r="X62" s="264"/>
      <c r="Y62" s="264"/>
      <c r="Z62" s="214"/>
    </row>
    <row r="63" spans="2:26" x14ac:dyDescent="0.25">
      <c r="B63" s="219"/>
      <c r="C63" s="264"/>
      <c r="D63" s="264"/>
      <c r="E63" s="264"/>
      <c r="F63" s="264"/>
      <c r="G63" s="264"/>
      <c r="H63" s="264"/>
      <c r="I63" s="264"/>
      <c r="J63" s="264"/>
      <c r="K63" s="264"/>
      <c r="L63" s="264"/>
      <c r="M63" s="264"/>
      <c r="N63" s="264"/>
      <c r="O63" s="264"/>
      <c r="P63" s="264"/>
      <c r="Q63" s="264"/>
      <c r="R63" s="264"/>
      <c r="S63" s="264"/>
      <c r="T63" s="264"/>
      <c r="U63" s="264"/>
      <c r="V63" s="264"/>
      <c r="W63" s="264"/>
      <c r="X63" s="264"/>
      <c r="Y63" s="264"/>
      <c r="Z63" s="214"/>
    </row>
    <row r="64" spans="2:26" x14ac:dyDescent="0.25">
      <c r="B64" s="219"/>
      <c r="C64" s="264"/>
      <c r="D64" s="264"/>
      <c r="E64" s="264"/>
      <c r="F64" s="264"/>
      <c r="G64" s="264"/>
      <c r="H64" s="264"/>
      <c r="I64" s="264"/>
      <c r="J64" s="264"/>
      <c r="K64" s="264"/>
      <c r="L64" s="264"/>
      <c r="M64" s="264"/>
      <c r="N64" s="264"/>
      <c r="O64" s="264"/>
      <c r="P64" s="264"/>
      <c r="Q64" s="264"/>
      <c r="R64" s="264"/>
      <c r="S64" s="264"/>
      <c r="T64" s="264"/>
      <c r="U64" s="264"/>
      <c r="V64" s="264"/>
      <c r="W64" s="264"/>
      <c r="X64" s="264"/>
      <c r="Y64" s="264"/>
      <c r="Z64" s="214"/>
    </row>
    <row r="65" spans="2:26" x14ac:dyDescent="0.25">
      <c r="B65" s="219"/>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14"/>
    </row>
    <row r="66" spans="2:26" x14ac:dyDescent="0.25">
      <c r="B66" s="219"/>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14"/>
    </row>
    <row r="67" spans="2:26" x14ac:dyDescent="0.25">
      <c r="B67" s="219"/>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14"/>
    </row>
    <row r="68" spans="2:26" x14ac:dyDescent="0.25">
      <c r="B68" s="219"/>
      <c r="C68" s="264"/>
      <c r="D68" s="264"/>
      <c r="E68" s="264"/>
      <c r="F68" s="264"/>
      <c r="G68" s="264"/>
      <c r="H68" s="264"/>
      <c r="I68" s="264"/>
      <c r="J68" s="264"/>
      <c r="K68" s="264"/>
      <c r="L68" s="264"/>
      <c r="M68" s="264"/>
      <c r="N68" s="264"/>
      <c r="O68" s="264"/>
      <c r="P68" s="264"/>
      <c r="Q68" s="264"/>
      <c r="R68" s="264"/>
      <c r="S68" s="264"/>
      <c r="T68" s="264"/>
      <c r="U68" s="264"/>
      <c r="V68" s="264"/>
      <c r="W68" s="264"/>
      <c r="X68" s="264"/>
      <c r="Y68" s="264"/>
      <c r="Z68" s="214"/>
    </row>
    <row r="69" spans="2:26" x14ac:dyDescent="0.25">
      <c r="B69" s="219"/>
      <c r="C69" s="264"/>
      <c r="D69" s="264"/>
      <c r="E69" s="264"/>
      <c r="F69" s="264"/>
      <c r="G69" s="264"/>
      <c r="H69" s="264"/>
      <c r="I69" s="264"/>
      <c r="J69" s="264"/>
      <c r="K69" s="264"/>
      <c r="L69" s="264"/>
      <c r="M69" s="264"/>
      <c r="N69" s="264"/>
      <c r="O69" s="264"/>
      <c r="P69" s="264"/>
      <c r="Q69" s="264"/>
      <c r="R69" s="264"/>
      <c r="S69" s="264"/>
      <c r="T69" s="264"/>
      <c r="U69" s="264"/>
      <c r="V69" s="264"/>
      <c r="W69" s="264"/>
      <c r="X69" s="264"/>
      <c r="Y69" s="264"/>
      <c r="Z69" s="214"/>
    </row>
    <row r="70" spans="2:26" x14ac:dyDescent="0.25">
      <c r="B70" s="219"/>
      <c r="C70" s="264"/>
      <c r="D70" s="264"/>
      <c r="E70" s="264"/>
      <c r="F70" s="264"/>
      <c r="G70" s="264"/>
      <c r="H70" s="264"/>
      <c r="I70" s="264"/>
      <c r="J70" s="264"/>
      <c r="K70" s="264"/>
      <c r="L70" s="264"/>
      <c r="M70" s="264"/>
      <c r="N70" s="264"/>
      <c r="O70" s="264"/>
      <c r="P70" s="264"/>
      <c r="Q70" s="264"/>
      <c r="R70" s="264"/>
      <c r="S70" s="264"/>
      <c r="T70" s="264"/>
      <c r="U70" s="264"/>
      <c r="V70" s="264"/>
      <c r="W70" s="264"/>
      <c r="X70" s="264"/>
      <c r="Y70" s="264"/>
      <c r="Z70" s="214"/>
    </row>
    <row r="71" spans="2:26" x14ac:dyDescent="0.25">
      <c r="B71" s="219"/>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14"/>
    </row>
    <row r="72" spans="2:26" x14ac:dyDescent="0.25">
      <c r="B72" s="219"/>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14"/>
    </row>
    <row r="73" spans="2:26" x14ac:dyDescent="0.25">
      <c r="B73" s="219"/>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14"/>
    </row>
    <row r="74" spans="2:26" x14ac:dyDescent="0.25">
      <c r="B74" s="219"/>
      <c r="C74" s="264"/>
      <c r="D74" s="264"/>
      <c r="E74" s="264"/>
      <c r="F74" s="264"/>
      <c r="G74" s="264"/>
      <c r="H74" s="264"/>
      <c r="I74" s="264"/>
      <c r="J74" s="264"/>
      <c r="K74" s="264"/>
      <c r="L74" s="264"/>
      <c r="M74" s="264"/>
      <c r="N74" s="264"/>
      <c r="O74" s="264"/>
      <c r="P74" s="264"/>
      <c r="Q74" s="264"/>
      <c r="R74" s="264"/>
      <c r="S74" s="264"/>
      <c r="T74" s="264"/>
      <c r="U74" s="264"/>
      <c r="V74" s="264"/>
      <c r="W74" s="264"/>
      <c r="X74" s="264"/>
      <c r="Y74" s="264"/>
      <c r="Z74" s="214"/>
    </row>
    <row r="75" spans="2:26" x14ac:dyDescent="0.25">
      <c r="B75" s="219"/>
      <c r="C75" s="264"/>
      <c r="D75" s="264"/>
      <c r="E75" s="264"/>
      <c r="F75" s="264"/>
      <c r="G75" s="264"/>
      <c r="H75" s="264"/>
      <c r="I75" s="264"/>
      <c r="J75" s="264"/>
      <c r="K75" s="264"/>
      <c r="L75" s="264"/>
      <c r="M75" s="264"/>
      <c r="N75" s="264"/>
      <c r="O75" s="264"/>
      <c r="P75" s="264"/>
      <c r="Q75" s="264"/>
      <c r="R75" s="264"/>
      <c r="S75" s="264"/>
      <c r="T75" s="264"/>
      <c r="U75" s="264"/>
      <c r="V75" s="264"/>
      <c r="W75" s="264"/>
      <c r="X75" s="264"/>
      <c r="Y75" s="264"/>
      <c r="Z75" s="214"/>
    </row>
    <row r="76" spans="2:26" x14ac:dyDescent="0.25">
      <c r="B76" s="219"/>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14"/>
    </row>
    <row r="77" spans="2:26" x14ac:dyDescent="0.25">
      <c r="B77" s="219"/>
      <c r="C77" s="264"/>
      <c r="D77" s="264"/>
      <c r="E77" s="264"/>
      <c r="F77" s="264"/>
      <c r="G77" s="264"/>
      <c r="H77" s="264"/>
      <c r="I77" s="264"/>
      <c r="J77" s="264"/>
      <c r="K77" s="264"/>
      <c r="L77" s="264"/>
      <c r="M77" s="264"/>
      <c r="N77" s="264"/>
      <c r="O77" s="264"/>
      <c r="P77" s="264"/>
      <c r="Q77" s="264"/>
      <c r="R77" s="264"/>
      <c r="S77" s="264"/>
      <c r="T77" s="264"/>
      <c r="U77" s="264"/>
      <c r="V77" s="264"/>
      <c r="W77" s="264"/>
      <c r="X77" s="264"/>
      <c r="Y77" s="264"/>
      <c r="Z77" s="214"/>
    </row>
    <row r="78" spans="2:26" x14ac:dyDescent="0.25">
      <c r="B78" s="219"/>
      <c r="C78" s="264"/>
      <c r="D78" s="264"/>
      <c r="E78" s="264"/>
      <c r="F78" s="264"/>
      <c r="G78" s="264"/>
      <c r="H78" s="264"/>
      <c r="I78" s="264"/>
      <c r="J78" s="264"/>
      <c r="K78" s="264"/>
      <c r="L78" s="264"/>
      <c r="M78" s="264"/>
      <c r="N78" s="264"/>
      <c r="O78" s="264"/>
      <c r="P78" s="264"/>
      <c r="Q78" s="264"/>
      <c r="R78" s="264"/>
      <c r="S78" s="264"/>
      <c r="T78" s="264"/>
      <c r="U78" s="264"/>
      <c r="V78" s="264"/>
      <c r="W78" s="264"/>
      <c r="X78" s="264"/>
      <c r="Y78" s="264"/>
      <c r="Z78" s="214"/>
    </row>
    <row r="79" spans="2:26" x14ac:dyDescent="0.25">
      <c r="B79" s="219"/>
      <c r="C79" s="264"/>
      <c r="D79" s="264"/>
      <c r="E79" s="264"/>
      <c r="F79" s="264"/>
      <c r="G79" s="264"/>
      <c r="H79" s="264"/>
      <c r="I79" s="264"/>
      <c r="J79" s="264"/>
      <c r="K79" s="264"/>
      <c r="L79" s="264"/>
      <c r="M79" s="264"/>
      <c r="N79" s="264"/>
      <c r="O79" s="264"/>
      <c r="P79" s="264"/>
      <c r="Q79" s="264"/>
      <c r="R79" s="264"/>
      <c r="S79" s="264"/>
      <c r="T79" s="264"/>
      <c r="U79" s="264"/>
      <c r="V79" s="264"/>
      <c r="W79" s="264"/>
      <c r="X79" s="264"/>
      <c r="Y79" s="264"/>
      <c r="Z79" s="214"/>
    </row>
    <row r="80" spans="2:26" x14ac:dyDescent="0.25">
      <c r="B80" s="219"/>
      <c r="C80" s="264"/>
      <c r="D80" s="264"/>
      <c r="E80" s="264"/>
      <c r="F80" s="264"/>
      <c r="G80" s="264"/>
      <c r="H80" s="264"/>
      <c r="I80" s="264"/>
      <c r="J80" s="264"/>
      <c r="K80" s="264"/>
      <c r="L80" s="264"/>
      <c r="M80" s="264"/>
      <c r="N80" s="264"/>
      <c r="O80" s="264"/>
      <c r="P80" s="264"/>
      <c r="Q80" s="264"/>
      <c r="R80" s="264"/>
      <c r="S80" s="264"/>
      <c r="T80" s="264"/>
      <c r="U80" s="264"/>
      <c r="V80" s="264"/>
      <c r="W80" s="264"/>
      <c r="X80" s="264"/>
      <c r="Y80" s="264"/>
      <c r="Z80" s="214"/>
    </row>
    <row r="81" spans="2:26" x14ac:dyDescent="0.25">
      <c r="B81" s="219"/>
      <c r="C81" s="264"/>
      <c r="D81" s="264"/>
      <c r="E81" s="264"/>
      <c r="F81" s="264"/>
      <c r="G81" s="264"/>
      <c r="H81" s="264"/>
      <c r="I81" s="264"/>
      <c r="J81" s="264"/>
      <c r="K81" s="264"/>
      <c r="L81" s="264"/>
      <c r="M81" s="264"/>
      <c r="N81" s="264"/>
      <c r="O81" s="264"/>
      <c r="P81" s="264"/>
      <c r="Q81" s="264"/>
      <c r="R81" s="264"/>
      <c r="S81" s="264"/>
      <c r="T81" s="264"/>
      <c r="U81" s="264"/>
      <c r="V81" s="264"/>
      <c r="W81" s="264"/>
      <c r="X81" s="264"/>
      <c r="Y81" s="264"/>
      <c r="Z81" s="214"/>
    </row>
    <row r="82" spans="2:26" ht="15.75" thickBot="1" x14ac:dyDescent="0.3">
      <c r="B82" s="219"/>
      <c r="C82" s="264"/>
      <c r="D82" s="264"/>
      <c r="E82" s="264"/>
      <c r="F82" s="264"/>
      <c r="G82" s="264"/>
      <c r="H82" s="264"/>
      <c r="I82" s="264"/>
      <c r="J82" s="264"/>
      <c r="K82" s="264"/>
      <c r="L82" s="264"/>
      <c r="M82" s="264"/>
      <c r="N82" s="264"/>
      <c r="O82" s="264"/>
      <c r="P82" s="264"/>
      <c r="Q82" s="264"/>
      <c r="R82" s="264"/>
      <c r="S82" s="264"/>
      <c r="T82" s="264"/>
      <c r="U82" s="264"/>
      <c r="V82" s="264"/>
      <c r="W82" s="264"/>
      <c r="X82" s="264"/>
      <c r="Y82" s="264"/>
      <c r="Z82" s="214"/>
    </row>
    <row r="83" spans="2:26" ht="15" customHeight="1" x14ac:dyDescent="0.25">
      <c r="B83" s="219"/>
      <c r="C83" s="264"/>
      <c r="D83" s="264"/>
      <c r="E83" s="395" t="s">
        <v>2045</v>
      </c>
      <c r="F83" s="396"/>
      <c r="G83" s="396"/>
      <c r="H83" s="396"/>
      <c r="I83" s="396"/>
      <c r="J83" s="396"/>
      <c r="K83" s="397"/>
      <c r="L83" s="264"/>
      <c r="M83" s="264"/>
      <c r="N83" s="264"/>
      <c r="O83" s="264"/>
      <c r="P83" s="264"/>
      <c r="Q83" s="395" t="s">
        <v>2047</v>
      </c>
      <c r="R83" s="396"/>
      <c r="S83" s="396"/>
      <c r="T83" s="396"/>
      <c r="U83" s="396"/>
      <c r="V83" s="396"/>
      <c r="W83" s="397"/>
      <c r="X83" s="264"/>
      <c r="Y83" s="264"/>
      <c r="Z83" s="214"/>
    </row>
    <row r="84" spans="2:26" ht="15" customHeight="1" x14ac:dyDescent="0.25">
      <c r="B84" s="219"/>
      <c r="C84" s="264"/>
      <c r="D84" s="264"/>
      <c r="E84" s="398"/>
      <c r="F84" s="399"/>
      <c r="G84" s="399"/>
      <c r="H84" s="399"/>
      <c r="I84" s="399"/>
      <c r="J84" s="399"/>
      <c r="K84" s="400"/>
      <c r="L84" s="264"/>
      <c r="M84" s="264"/>
      <c r="N84" s="264"/>
      <c r="O84" s="264"/>
      <c r="P84" s="264"/>
      <c r="Q84" s="398"/>
      <c r="R84" s="399"/>
      <c r="S84" s="399"/>
      <c r="T84" s="399"/>
      <c r="U84" s="399"/>
      <c r="V84" s="399"/>
      <c r="W84" s="400"/>
      <c r="X84" s="264"/>
      <c r="Y84" s="264"/>
      <c r="Z84" s="214"/>
    </row>
    <row r="85" spans="2:26" ht="18.75" x14ac:dyDescent="0.25">
      <c r="B85" s="219"/>
      <c r="C85" s="264"/>
      <c r="D85" s="264"/>
      <c r="E85" s="387" t="s">
        <v>2003</v>
      </c>
      <c r="F85" s="388"/>
      <c r="G85" s="381">
        <f>'Benchmark Alle'!S46</f>
        <v>150</v>
      </c>
      <c r="H85" s="382"/>
      <c r="I85" s="260"/>
      <c r="J85" s="389">
        <v>0</v>
      </c>
      <c r="K85" s="390"/>
      <c r="L85" s="264"/>
      <c r="M85" s="264"/>
      <c r="N85" s="264"/>
      <c r="O85" s="264"/>
      <c r="P85" s="264"/>
      <c r="Q85" s="387" t="s">
        <v>2003</v>
      </c>
      <c r="R85" s="388"/>
      <c r="S85" s="381">
        <f>'Benchmark Alle'!G81</f>
        <v>15</v>
      </c>
      <c r="T85" s="382"/>
      <c r="U85" s="260"/>
      <c r="V85" s="389">
        <v>0</v>
      </c>
      <c r="W85" s="390"/>
      <c r="X85" s="264"/>
      <c r="Y85" s="264"/>
      <c r="Z85" s="214"/>
    </row>
    <row r="86" spans="2:26" ht="19.5" thickBot="1" x14ac:dyDescent="0.3">
      <c r="B86" s="219"/>
      <c r="C86" s="264"/>
      <c r="D86" s="264"/>
      <c r="E86" s="385" t="s">
        <v>2038</v>
      </c>
      <c r="F86" s="386"/>
      <c r="G86" s="375">
        <f>RANK(G85,Sortieren!T3:T217,1)</f>
        <v>213</v>
      </c>
      <c r="H86" s="376"/>
      <c r="I86" s="257" t="s">
        <v>2041</v>
      </c>
      <c r="J86" s="375">
        <f>COUNT(Sortieren!T3:T230)</f>
        <v>215</v>
      </c>
      <c r="K86" s="371"/>
      <c r="L86" s="264"/>
      <c r="M86" s="264"/>
      <c r="N86" s="264"/>
      <c r="O86" s="264"/>
      <c r="P86" s="264"/>
      <c r="Q86" s="385" t="s">
        <v>2038</v>
      </c>
      <c r="R86" s="386"/>
      <c r="S86" s="375">
        <f>RANK(S85,Sortieren!U3:U202,1)</f>
        <v>6</v>
      </c>
      <c r="T86" s="376"/>
      <c r="U86" s="257" t="s">
        <v>2041</v>
      </c>
      <c r="V86" s="375">
        <f>COUNT(Sortieren!U3:U230)</f>
        <v>200</v>
      </c>
      <c r="W86" s="371"/>
      <c r="X86" s="264"/>
      <c r="Y86" s="264"/>
      <c r="Z86" s="214"/>
    </row>
    <row r="87" spans="2:26" x14ac:dyDescent="0.25">
      <c r="B87" s="219"/>
      <c r="C87" s="264"/>
      <c r="D87" s="264"/>
      <c r="E87" s="264"/>
      <c r="F87" s="264"/>
      <c r="G87" s="264"/>
      <c r="H87" s="264"/>
      <c r="I87" s="264"/>
      <c r="J87" s="264"/>
      <c r="K87" s="264"/>
      <c r="L87" s="264"/>
      <c r="M87" s="264"/>
      <c r="N87" s="264"/>
      <c r="O87" s="264"/>
      <c r="P87" s="264"/>
      <c r="Q87" s="264"/>
      <c r="R87" s="264"/>
      <c r="S87" s="264"/>
      <c r="T87" s="264"/>
      <c r="U87" s="264"/>
      <c r="V87" s="264"/>
      <c r="W87" s="264"/>
      <c r="X87" s="264"/>
      <c r="Y87" s="264"/>
      <c r="Z87" s="214"/>
    </row>
    <row r="88" spans="2:26" x14ac:dyDescent="0.25">
      <c r="B88" s="219"/>
      <c r="C88" s="264"/>
      <c r="D88" s="264"/>
      <c r="E88" s="264"/>
      <c r="F88" s="264"/>
      <c r="G88" s="264"/>
      <c r="H88" s="264"/>
      <c r="I88" s="264"/>
      <c r="J88" s="264"/>
      <c r="K88" s="264"/>
      <c r="L88" s="264"/>
      <c r="M88" s="264"/>
      <c r="N88" s="264"/>
      <c r="O88" s="264"/>
      <c r="P88" s="264"/>
      <c r="Q88" s="264"/>
      <c r="R88" s="264"/>
      <c r="S88" s="264"/>
      <c r="T88" s="264"/>
      <c r="U88" s="264"/>
      <c r="V88" s="264"/>
      <c r="W88" s="264"/>
      <c r="X88" s="264"/>
      <c r="Y88" s="264"/>
      <c r="Z88" s="214"/>
    </row>
    <row r="89" spans="2:26" x14ac:dyDescent="0.25">
      <c r="B89" s="219"/>
      <c r="C89" s="264"/>
      <c r="D89" s="264"/>
      <c r="E89" s="264"/>
      <c r="F89" s="264"/>
      <c r="G89" s="264"/>
      <c r="H89" s="264"/>
      <c r="I89" s="264"/>
      <c r="J89" s="264"/>
      <c r="K89" s="264"/>
      <c r="L89" s="264"/>
      <c r="M89" s="264"/>
      <c r="N89" s="264"/>
      <c r="O89" s="264"/>
      <c r="P89" s="264"/>
      <c r="Q89" s="264"/>
      <c r="R89" s="264"/>
      <c r="S89" s="264"/>
      <c r="T89" s="264"/>
      <c r="U89" s="264"/>
      <c r="V89" s="264"/>
      <c r="W89" s="264"/>
      <c r="X89" s="264"/>
      <c r="Y89" s="264"/>
      <c r="Z89" s="214"/>
    </row>
    <row r="90" spans="2:26" x14ac:dyDescent="0.25">
      <c r="B90" s="219"/>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14"/>
    </row>
    <row r="91" spans="2:26" x14ac:dyDescent="0.25">
      <c r="B91" s="219"/>
      <c r="C91" s="264"/>
      <c r="D91" s="264"/>
      <c r="E91" s="264"/>
      <c r="F91" s="264"/>
      <c r="G91" s="264"/>
      <c r="H91" s="264"/>
      <c r="I91" s="264"/>
      <c r="J91" s="264"/>
      <c r="K91" s="264"/>
      <c r="L91" s="264"/>
      <c r="M91" s="264"/>
      <c r="N91" s="264"/>
      <c r="O91" s="264"/>
      <c r="P91" s="264"/>
      <c r="Q91" s="264"/>
      <c r="R91" s="264"/>
      <c r="S91" s="264"/>
      <c r="T91" s="264"/>
      <c r="U91" s="264"/>
      <c r="V91" s="264"/>
      <c r="W91" s="264"/>
      <c r="X91" s="264"/>
      <c r="Y91" s="264"/>
      <c r="Z91" s="214"/>
    </row>
    <row r="92" spans="2:26" x14ac:dyDescent="0.25">
      <c r="B92" s="219"/>
      <c r="C92" s="264"/>
      <c r="D92" s="264"/>
      <c r="E92" s="264"/>
      <c r="F92" s="264"/>
      <c r="G92" s="264"/>
      <c r="H92" s="264"/>
      <c r="I92" s="264"/>
      <c r="J92" s="264"/>
      <c r="K92" s="264"/>
      <c r="L92" s="264"/>
      <c r="M92" s="264"/>
      <c r="N92" s="264"/>
      <c r="O92" s="264"/>
      <c r="P92" s="264"/>
      <c r="Q92" s="264"/>
      <c r="R92" s="264"/>
      <c r="S92" s="264"/>
      <c r="T92" s="264"/>
      <c r="U92" s="264"/>
      <c r="V92" s="264"/>
      <c r="W92" s="264"/>
      <c r="X92" s="264"/>
      <c r="Y92" s="264"/>
      <c r="Z92" s="214"/>
    </row>
    <row r="93" spans="2:26" x14ac:dyDescent="0.25">
      <c r="B93" s="219"/>
      <c r="C93" s="264"/>
      <c r="D93" s="264"/>
      <c r="E93" s="264"/>
      <c r="F93" s="264"/>
      <c r="G93" s="264"/>
      <c r="H93" s="264"/>
      <c r="I93" s="264"/>
      <c r="J93" s="264"/>
      <c r="K93" s="264"/>
      <c r="L93" s="264"/>
      <c r="M93" s="264"/>
      <c r="N93" s="264"/>
      <c r="O93" s="264"/>
      <c r="P93" s="264"/>
      <c r="Q93" s="264"/>
      <c r="R93" s="264"/>
      <c r="S93" s="264"/>
      <c r="T93" s="264"/>
      <c r="U93" s="264"/>
      <c r="V93" s="264"/>
      <c r="W93" s="264"/>
      <c r="X93" s="264"/>
      <c r="Y93" s="264"/>
      <c r="Z93" s="214"/>
    </row>
    <row r="94" spans="2:26" x14ac:dyDescent="0.25">
      <c r="B94" s="219"/>
      <c r="C94" s="264"/>
      <c r="D94" s="264"/>
      <c r="E94" s="264"/>
      <c r="F94" s="264"/>
      <c r="G94" s="264"/>
      <c r="H94" s="264"/>
      <c r="I94" s="264"/>
      <c r="J94" s="264"/>
      <c r="K94" s="264"/>
      <c r="L94" s="264"/>
      <c r="M94" s="264"/>
      <c r="N94" s="264"/>
      <c r="O94" s="264"/>
      <c r="P94" s="264"/>
      <c r="Q94" s="264"/>
      <c r="R94" s="264"/>
      <c r="S94" s="264"/>
      <c r="T94" s="264"/>
      <c r="U94" s="264"/>
      <c r="V94" s="264"/>
      <c r="W94" s="264"/>
      <c r="X94" s="264"/>
      <c r="Y94" s="264"/>
      <c r="Z94" s="214"/>
    </row>
    <row r="95" spans="2:26" x14ac:dyDescent="0.25">
      <c r="B95" s="219"/>
      <c r="C95" s="264"/>
      <c r="D95" s="264"/>
      <c r="E95" s="264"/>
      <c r="F95" s="264"/>
      <c r="G95" s="264"/>
      <c r="H95" s="264"/>
      <c r="I95" s="264"/>
      <c r="J95" s="264"/>
      <c r="K95" s="264"/>
      <c r="L95" s="264"/>
      <c r="M95" s="264"/>
      <c r="N95" s="264"/>
      <c r="O95" s="264"/>
      <c r="P95" s="264"/>
      <c r="Q95" s="264"/>
      <c r="R95" s="264"/>
      <c r="S95" s="264"/>
      <c r="T95" s="264"/>
      <c r="U95" s="264"/>
      <c r="V95" s="264"/>
      <c r="W95" s="264"/>
      <c r="X95" s="264"/>
      <c r="Y95" s="264"/>
      <c r="Z95" s="214"/>
    </row>
    <row r="96" spans="2:26" x14ac:dyDescent="0.25">
      <c r="B96" s="219"/>
      <c r="C96" s="264"/>
      <c r="D96" s="264"/>
      <c r="E96" s="264"/>
      <c r="F96" s="264"/>
      <c r="G96" s="264"/>
      <c r="H96" s="264"/>
      <c r="I96" s="264"/>
      <c r="J96" s="264"/>
      <c r="K96" s="264"/>
      <c r="L96" s="264"/>
      <c r="M96" s="264"/>
      <c r="N96" s="264"/>
      <c r="O96" s="264"/>
      <c r="P96" s="264"/>
      <c r="Q96" s="264"/>
      <c r="R96" s="264"/>
      <c r="S96" s="264"/>
      <c r="T96" s="264"/>
      <c r="U96" s="264"/>
      <c r="V96" s="264"/>
      <c r="W96" s="264"/>
      <c r="X96" s="264"/>
      <c r="Y96" s="264"/>
      <c r="Z96" s="214"/>
    </row>
    <row r="97" spans="2:26" x14ac:dyDescent="0.25">
      <c r="B97" s="219"/>
      <c r="C97" s="264"/>
      <c r="D97" s="264"/>
      <c r="E97" s="264"/>
      <c r="F97" s="264"/>
      <c r="G97" s="264"/>
      <c r="H97" s="264"/>
      <c r="I97" s="264"/>
      <c r="J97" s="264"/>
      <c r="K97" s="264"/>
      <c r="L97" s="264"/>
      <c r="M97" s="264"/>
      <c r="N97" s="264"/>
      <c r="O97" s="264"/>
      <c r="P97" s="264"/>
      <c r="Q97" s="264"/>
      <c r="R97" s="264"/>
      <c r="S97" s="264"/>
      <c r="T97" s="264"/>
      <c r="U97" s="264"/>
      <c r="V97" s="264"/>
      <c r="W97" s="264"/>
      <c r="X97" s="264"/>
      <c r="Y97" s="264"/>
      <c r="Z97" s="214"/>
    </row>
    <row r="98" spans="2:26" x14ac:dyDescent="0.25">
      <c r="B98" s="219"/>
      <c r="C98" s="264"/>
      <c r="D98" s="264"/>
      <c r="E98" s="264"/>
      <c r="F98" s="264"/>
      <c r="G98" s="264"/>
      <c r="H98" s="264"/>
      <c r="I98" s="264"/>
      <c r="J98" s="264"/>
      <c r="K98" s="264"/>
      <c r="L98" s="264"/>
      <c r="M98" s="264"/>
      <c r="N98" s="264"/>
      <c r="O98" s="264"/>
      <c r="P98" s="264"/>
      <c r="Q98" s="264"/>
      <c r="R98" s="264"/>
      <c r="S98" s="264"/>
      <c r="T98" s="264"/>
      <c r="U98" s="264"/>
      <c r="V98" s="264"/>
      <c r="W98" s="264"/>
      <c r="X98" s="264"/>
      <c r="Y98" s="264"/>
      <c r="Z98" s="214"/>
    </row>
    <row r="99" spans="2:26" x14ac:dyDescent="0.25">
      <c r="B99" s="219"/>
      <c r="C99" s="264"/>
      <c r="D99" s="264"/>
      <c r="E99" s="264"/>
      <c r="F99" s="264"/>
      <c r="G99" s="264"/>
      <c r="H99" s="264"/>
      <c r="I99" s="264"/>
      <c r="J99" s="264"/>
      <c r="K99" s="264"/>
      <c r="L99" s="264"/>
      <c r="M99" s="264"/>
      <c r="N99" s="264"/>
      <c r="O99" s="264"/>
      <c r="P99" s="264"/>
      <c r="Q99" s="264"/>
      <c r="R99" s="264"/>
      <c r="S99" s="264"/>
      <c r="T99" s="264"/>
      <c r="U99" s="264"/>
      <c r="V99" s="264"/>
      <c r="W99" s="264"/>
      <c r="X99" s="264"/>
      <c r="Y99" s="264"/>
      <c r="Z99" s="214"/>
    </row>
    <row r="100" spans="2:26" x14ac:dyDescent="0.25">
      <c r="B100" s="219"/>
      <c r="C100" s="264"/>
      <c r="D100" s="264"/>
      <c r="E100" s="264"/>
      <c r="F100" s="264"/>
      <c r="G100" s="264"/>
      <c r="H100" s="264"/>
      <c r="I100" s="264"/>
      <c r="J100" s="264"/>
      <c r="K100" s="264"/>
      <c r="L100" s="264"/>
      <c r="M100" s="264"/>
      <c r="N100" s="264"/>
      <c r="O100" s="264"/>
      <c r="P100" s="264"/>
      <c r="Q100" s="264"/>
      <c r="R100" s="264"/>
      <c r="S100" s="264"/>
      <c r="T100" s="264"/>
      <c r="U100" s="264"/>
      <c r="V100" s="264"/>
      <c r="W100" s="264"/>
      <c r="X100" s="264"/>
      <c r="Y100" s="264"/>
      <c r="Z100" s="214"/>
    </row>
    <row r="101" spans="2:26" x14ac:dyDescent="0.25">
      <c r="B101" s="219"/>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14"/>
    </row>
    <row r="102" spans="2:26" x14ac:dyDescent="0.25">
      <c r="B102" s="219"/>
      <c r="C102" s="264"/>
      <c r="D102" s="264"/>
      <c r="E102" s="264"/>
      <c r="F102" s="264"/>
      <c r="G102" s="264"/>
      <c r="H102" s="264"/>
      <c r="I102" s="264"/>
      <c r="J102" s="264"/>
      <c r="K102" s="264"/>
      <c r="L102" s="264"/>
      <c r="M102" s="264"/>
      <c r="N102" s="264"/>
      <c r="O102" s="264"/>
      <c r="P102" s="264"/>
      <c r="Q102" s="264"/>
      <c r="R102" s="264"/>
      <c r="S102" s="264"/>
      <c r="T102" s="264"/>
      <c r="U102" s="264"/>
      <c r="V102" s="264"/>
      <c r="W102" s="264"/>
      <c r="X102" s="264"/>
      <c r="Y102" s="264"/>
      <c r="Z102" s="214"/>
    </row>
    <row r="103" spans="2:26" x14ac:dyDescent="0.25">
      <c r="B103" s="219"/>
      <c r="C103" s="264"/>
      <c r="D103" s="264"/>
      <c r="E103" s="264"/>
      <c r="F103" s="264"/>
      <c r="G103" s="264"/>
      <c r="H103" s="264"/>
      <c r="I103" s="264"/>
      <c r="J103" s="264"/>
      <c r="K103" s="264"/>
      <c r="L103" s="264"/>
      <c r="M103" s="264"/>
      <c r="N103" s="264"/>
      <c r="O103" s="264"/>
      <c r="P103" s="264"/>
      <c r="Q103" s="264"/>
      <c r="R103" s="264"/>
      <c r="S103" s="264"/>
      <c r="T103" s="264"/>
      <c r="U103" s="264"/>
      <c r="V103" s="264"/>
      <c r="W103" s="264"/>
      <c r="X103" s="264"/>
      <c r="Y103" s="264"/>
      <c r="Z103" s="214"/>
    </row>
    <row r="104" spans="2:26" x14ac:dyDescent="0.25">
      <c r="B104" s="219"/>
      <c r="C104" s="264"/>
      <c r="D104" s="264"/>
      <c r="E104" s="264"/>
      <c r="F104" s="264"/>
      <c r="G104" s="264"/>
      <c r="H104" s="264"/>
      <c r="I104" s="264"/>
      <c r="J104" s="264"/>
      <c r="K104" s="264"/>
      <c r="L104" s="264"/>
      <c r="M104" s="264"/>
      <c r="N104" s="264"/>
      <c r="O104" s="264"/>
      <c r="P104" s="264"/>
      <c r="Q104" s="264"/>
      <c r="R104" s="264"/>
      <c r="S104" s="264"/>
      <c r="T104" s="264"/>
      <c r="U104" s="264"/>
      <c r="V104" s="264"/>
      <c r="W104" s="264"/>
      <c r="X104" s="264"/>
      <c r="Y104" s="264"/>
      <c r="Z104" s="214"/>
    </row>
    <row r="105" spans="2:26" x14ac:dyDescent="0.25">
      <c r="B105" s="219"/>
      <c r="C105" s="264"/>
      <c r="D105" s="264"/>
      <c r="E105" s="264"/>
      <c r="F105" s="264"/>
      <c r="G105" s="264"/>
      <c r="H105" s="264"/>
      <c r="I105" s="264"/>
      <c r="J105" s="264"/>
      <c r="K105" s="264"/>
      <c r="L105" s="264"/>
      <c r="M105" s="264"/>
      <c r="N105" s="264"/>
      <c r="O105" s="264"/>
      <c r="P105" s="264"/>
      <c r="Q105" s="264"/>
      <c r="R105" s="264"/>
      <c r="S105" s="264"/>
      <c r="T105" s="264"/>
      <c r="U105" s="264"/>
      <c r="V105" s="264"/>
      <c r="W105" s="264"/>
      <c r="X105" s="264"/>
      <c r="Y105" s="264"/>
      <c r="Z105" s="214"/>
    </row>
    <row r="106" spans="2:26" x14ac:dyDescent="0.25">
      <c r="B106" s="219"/>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14"/>
    </row>
    <row r="107" spans="2:26" ht="15.75" thickBot="1" x14ac:dyDescent="0.3">
      <c r="B107" s="219"/>
      <c r="C107" s="264"/>
      <c r="D107" s="264"/>
      <c r="E107" s="264"/>
      <c r="F107" s="264"/>
      <c r="G107" s="264"/>
      <c r="H107" s="264"/>
      <c r="I107" s="264"/>
      <c r="J107" s="264"/>
      <c r="K107" s="264"/>
      <c r="L107" s="264"/>
      <c r="M107" s="264"/>
      <c r="N107" s="264"/>
      <c r="O107" s="264"/>
      <c r="P107" s="264"/>
      <c r="Q107" s="264"/>
      <c r="R107" s="264"/>
      <c r="S107" s="264"/>
      <c r="T107" s="264"/>
      <c r="U107" s="264"/>
      <c r="V107" s="264"/>
      <c r="W107" s="264"/>
      <c r="X107" s="264"/>
      <c r="Y107" s="264"/>
      <c r="Z107" s="214"/>
    </row>
    <row r="108" spans="2:26" ht="15" customHeight="1" x14ac:dyDescent="0.25">
      <c r="B108" s="219"/>
      <c r="C108" s="264"/>
      <c r="D108" s="264"/>
      <c r="E108" s="395" t="s">
        <v>1994</v>
      </c>
      <c r="F108" s="396"/>
      <c r="G108" s="396"/>
      <c r="H108" s="396"/>
      <c r="I108" s="396"/>
      <c r="J108" s="396"/>
      <c r="K108" s="397"/>
      <c r="L108" s="264"/>
      <c r="M108" s="264"/>
      <c r="N108" s="264"/>
      <c r="O108" s="264"/>
      <c r="P108" s="264"/>
      <c r="Q108" s="395" t="s">
        <v>2048</v>
      </c>
      <c r="R108" s="396"/>
      <c r="S108" s="396"/>
      <c r="T108" s="396"/>
      <c r="U108" s="396"/>
      <c r="V108" s="396"/>
      <c r="W108" s="397"/>
      <c r="X108" s="264"/>
      <c r="Y108" s="264"/>
      <c r="Z108" s="214"/>
    </row>
    <row r="109" spans="2:26" ht="15" customHeight="1" x14ac:dyDescent="0.25">
      <c r="B109" s="219"/>
      <c r="C109" s="264"/>
      <c r="D109" s="264"/>
      <c r="E109" s="398"/>
      <c r="F109" s="399"/>
      <c r="G109" s="399"/>
      <c r="H109" s="399"/>
      <c r="I109" s="399"/>
      <c r="J109" s="399"/>
      <c r="K109" s="400"/>
      <c r="L109" s="264"/>
      <c r="M109" s="264"/>
      <c r="N109" s="264"/>
      <c r="O109" s="264"/>
      <c r="P109" s="264"/>
      <c r="Q109" s="398"/>
      <c r="R109" s="399"/>
      <c r="S109" s="399"/>
      <c r="T109" s="399"/>
      <c r="U109" s="399"/>
      <c r="V109" s="399"/>
      <c r="W109" s="400"/>
      <c r="X109" s="264"/>
      <c r="Y109" s="264"/>
      <c r="Z109" s="214"/>
    </row>
    <row r="110" spans="2:26" ht="18.75" x14ac:dyDescent="0.25">
      <c r="B110" s="219"/>
      <c r="C110" s="264"/>
      <c r="D110" s="264"/>
      <c r="E110" s="387" t="s">
        <v>2003</v>
      </c>
      <c r="F110" s="388"/>
      <c r="G110" s="381">
        <f>'Benchmark Alle'!M81</f>
        <v>20</v>
      </c>
      <c r="H110" s="382"/>
      <c r="I110" s="260"/>
      <c r="J110" s="389">
        <v>0</v>
      </c>
      <c r="K110" s="390"/>
      <c r="L110" s="264"/>
      <c r="M110" s="264"/>
      <c r="N110" s="264"/>
      <c r="O110" s="264"/>
      <c r="P110" s="264"/>
      <c r="Q110" s="387" t="s">
        <v>2003</v>
      </c>
      <c r="R110" s="388"/>
      <c r="S110" s="383">
        <f>'Benchmark Alle'!S81</f>
        <v>45</v>
      </c>
      <c r="T110" s="384"/>
      <c r="U110" s="260"/>
      <c r="V110" s="389">
        <v>0</v>
      </c>
      <c r="W110" s="390"/>
      <c r="X110" s="264"/>
      <c r="Y110" s="264"/>
      <c r="Z110" s="214"/>
    </row>
    <row r="111" spans="2:26" ht="19.5" thickBot="1" x14ac:dyDescent="0.3">
      <c r="B111" s="219"/>
      <c r="C111" s="264"/>
      <c r="D111" s="264"/>
      <c r="E111" s="385" t="s">
        <v>2038</v>
      </c>
      <c r="F111" s="386"/>
      <c r="G111" s="375">
        <f>RANK(G110,Sortieren!V3:V212,1)</f>
        <v>125</v>
      </c>
      <c r="H111" s="376"/>
      <c r="I111" s="257" t="s">
        <v>2041</v>
      </c>
      <c r="J111" s="375">
        <f>COUNT(Sortieren!V3:V230)</f>
        <v>210</v>
      </c>
      <c r="K111" s="371"/>
      <c r="L111" s="264"/>
      <c r="M111" s="264"/>
      <c r="N111" s="264"/>
      <c r="O111" s="264"/>
      <c r="P111" s="264"/>
      <c r="Q111" s="385" t="s">
        <v>2038</v>
      </c>
      <c r="R111" s="386"/>
      <c r="S111" s="375">
        <f>RANK(S110,Sortieren!W3:W203,1)</f>
        <v>196</v>
      </c>
      <c r="T111" s="376"/>
      <c r="U111" s="257" t="s">
        <v>2041</v>
      </c>
      <c r="V111" s="375">
        <f>COUNT(Sortieren!W3:W230)</f>
        <v>201</v>
      </c>
      <c r="W111" s="371"/>
      <c r="X111" s="264"/>
      <c r="Y111" s="264"/>
      <c r="Z111" s="214"/>
    </row>
    <row r="112" spans="2:26" x14ac:dyDescent="0.25">
      <c r="B112" s="219"/>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14"/>
    </row>
    <row r="113" spans="2:26" x14ac:dyDescent="0.25">
      <c r="B113" s="219"/>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14"/>
    </row>
    <row r="114" spans="2:26" x14ac:dyDescent="0.25">
      <c r="B114" s="219"/>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14"/>
    </row>
    <row r="115" spans="2:26" x14ac:dyDescent="0.25">
      <c r="B115" s="219"/>
      <c r="C115" s="264"/>
      <c r="D115" s="264"/>
      <c r="E115" s="264"/>
      <c r="F115" s="264"/>
      <c r="G115" s="264"/>
      <c r="H115" s="264"/>
      <c r="I115" s="264"/>
      <c r="J115" s="264"/>
      <c r="K115" s="264"/>
      <c r="L115" s="264"/>
      <c r="M115" s="264"/>
      <c r="N115" s="264"/>
      <c r="O115" s="264"/>
      <c r="P115" s="264"/>
      <c r="Q115" s="264"/>
      <c r="R115" s="264"/>
      <c r="S115" s="264"/>
      <c r="T115" s="264"/>
      <c r="U115" s="264"/>
      <c r="V115" s="264"/>
      <c r="W115" s="264"/>
      <c r="X115" s="264"/>
      <c r="Y115" s="264"/>
      <c r="Z115" s="214"/>
    </row>
    <row r="116" spans="2:26" x14ac:dyDescent="0.25">
      <c r="B116" s="219"/>
      <c r="C116" s="264"/>
      <c r="D116" s="264"/>
      <c r="E116" s="264"/>
      <c r="F116" s="264"/>
      <c r="G116" s="264"/>
      <c r="H116" s="264"/>
      <c r="I116" s="264"/>
      <c r="J116" s="264"/>
      <c r="K116" s="264"/>
      <c r="L116" s="264"/>
      <c r="M116" s="264"/>
      <c r="N116" s="264"/>
      <c r="O116" s="264"/>
      <c r="P116" s="264"/>
      <c r="Q116" s="264"/>
      <c r="R116" s="264"/>
      <c r="S116" s="264"/>
      <c r="T116" s="264"/>
      <c r="U116" s="264"/>
      <c r="V116" s="264"/>
      <c r="W116" s="264"/>
      <c r="X116" s="264"/>
      <c r="Y116" s="264"/>
      <c r="Z116" s="214"/>
    </row>
    <row r="117" spans="2:26" x14ac:dyDescent="0.25">
      <c r="B117" s="219"/>
      <c r="C117" s="264"/>
      <c r="D117" s="264"/>
      <c r="E117" s="264"/>
      <c r="F117" s="264"/>
      <c r="G117" s="264"/>
      <c r="H117" s="264"/>
      <c r="I117" s="264"/>
      <c r="J117" s="264"/>
      <c r="K117" s="264"/>
      <c r="L117" s="264"/>
      <c r="M117" s="264"/>
      <c r="N117" s="264"/>
      <c r="O117" s="264"/>
      <c r="P117" s="264"/>
      <c r="Q117" s="264"/>
      <c r="R117" s="264"/>
      <c r="S117" s="264"/>
      <c r="T117" s="264"/>
      <c r="U117" s="264"/>
      <c r="V117" s="264"/>
      <c r="W117" s="264"/>
      <c r="X117" s="264"/>
      <c r="Y117" s="264"/>
      <c r="Z117" s="214"/>
    </row>
    <row r="118" spans="2:26" x14ac:dyDescent="0.25">
      <c r="B118" s="219"/>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264"/>
      <c r="Y118" s="264"/>
      <c r="Z118" s="214"/>
    </row>
    <row r="119" spans="2:26" x14ac:dyDescent="0.25">
      <c r="B119" s="219"/>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264"/>
      <c r="Y119" s="264"/>
      <c r="Z119" s="214"/>
    </row>
    <row r="120" spans="2:26" x14ac:dyDescent="0.25">
      <c r="B120" s="219"/>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264"/>
      <c r="Y120" s="264"/>
      <c r="Z120" s="214"/>
    </row>
    <row r="121" spans="2:26" x14ac:dyDescent="0.25">
      <c r="B121" s="219"/>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264"/>
      <c r="Y121" s="264"/>
      <c r="Z121" s="214"/>
    </row>
    <row r="122" spans="2:26" x14ac:dyDescent="0.25">
      <c r="B122" s="219"/>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264"/>
      <c r="Y122" s="264"/>
      <c r="Z122" s="214"/>
    </row>
    <row r="123" spans="2:26" x14ac:dyDescent="0.25">
      <c r="B123" s="219"/>
      <c r="C123" s="264"/>
      <c r="D123" s="264"/>
      <c r="E123" s="264"/>
      <c r="F123" s="264"/>
      <c r="G123" s="264"/>
      <c r="H123" s="264"/>
      <c r="I123" s="264"/>
      <c r="J123" s="264"/>
      <c r="K123" s="264"/>
      <c r="L123" s="264"/>
      <c r="M123" s="264"/>
      <c r="N123" s="264"/>
      <c r="O123" s="264"/>
      <c r="P123" s="264"/>
      <c r="Q123" s="264"/>
      <c r="R123" s="264"/>
      <c r="S123" s="264"/>
      <c r="T123" s="264"/>
      <c r="U123" s="264"/>
      <c r="V123" s="264"/>
      <c r="W123" s="264"/>
      <c r="X123" s="264"/>
      <c r="Y123" s="264"/>
      <c r="Z123" s="214"/>
    </row>
    <row r="124" spans="2:26" x14ac:dyDescent="0.25">
      <c r="B124" s="219"/>
      <c r="C124" s="264"/>
      <c r="D124" s="264"/>
      <c r="E124" s="264"/>
      <c r="F124" s="264"/>
      <c r="G124" s="264"/>
      <c r="H124" s="264"/>
      <c r="I124" s="264"/>
      <c r="J124" s="264"/>
      <c r="K124" s="264"/>
      <c r="L124" s="264"/>
      <c r="M124" s="264"/>
      <c r="N124" s="264"/>
      <c r="O124" s="264"/>
      <c r="P124" s="264"/>
      <c r="Q124" s="264"/>
      <c r="R124" s="264"/>
      <c r="S124" s="264"/>
      <c r="T124" s="264"/>
      <c r="U124" s="264"/>
      <c r="V124" s="264"/>
      <c r="W124" s="264"/>
      <c r="X124" s="264"/>
      <c r="Y124" s="264"/>
      <c r="Z124" s="214"/>
    </row>
    <row r="125" spans="2:26" x14ac:dyDescent="0.25">
      <c r="B125" s="219"/>
      <c r="C125" s="264"/>
      <c r="D125" s="264"/>
      <c r="E125" s="264"/>
      <c r="F125" s="264"/>
      <c r="G125" s="264"/>
      <c r="H125" s="264"/>
      <c r="I125" s="264"/>
      <c r="J125" s="264"/>
      <c r="K125" s="264"/>
      <c r="L125" s="264"/>
      <c r="M125" s="264"/>
      <c r="N125" s="264"/>
      <c r="O125" s="264"/>
      <c r="P125" s="264"/>
      <c r="Q125" s="264"/>
      <c r="R125" s="264"/>
      <c r="S125" s="264"/>
      <c r="T125" s="264"/>
      <c r="U125" s="264"/>
      <c r="V125" s="264"/>
      <c r="W125" s="264"/>
      <c r="X125" s="264"/>
      <c r="Y125" s="264"/>
      <c r="Z125" s="214"/>
    </row>
    <row r="126" spans="2:26" x14ac:dyDescent="0.25">
      <c r="B126" s="219"/>
      <c r="C126" s="264"/>
      <c r="D126" s="264"/>
      <c r="E126" s="264"/>
      <c r="F126" s="264"/>
      <c r="G126" s="264"/>
      <c r="H126" s="264"/>
      <c r="I126" s="264"/>
      <c r="J126" s="264"/>
      <c r="K126" s="264"/>
      <c r="L126" s="264"/>
      <c r="M126" s="264"/>
      <c r="N126" s="264"/>
      <c r="O126" s="264"/>
      <c r="P126" s="264"/>
      <c r="Q126" s="264"/>
      <c r="R126" s="264"/>
      <c r="S126" s="264"/>
      <c r="T126" s="264"/>
      <c r="U126" s="264"/>
      <c r="V126" s="264"/>
      <c r="W126" s="264"/>
      <c r="X126" s="264"/>
      <c r="Y126" s="264"/>
      <c r="Z126" s="214"/>
    </row>
    <row r="127" spans="2:26" x14ac:dyDescent="0.25">
      <c r="B127" s="219"/>
      <c r="C127" s="264"/>
      <c r="D127" s="264"/>
      <c r="E127" s="264"/>
      <c r="F127" s="264"/>
      <c r="G127" s="264"/>
      <c r="H127" s="264"/>
      <c r="I127" s="264"/>
      <c r="J127" s="264"/>
      <c r="K127" s="264"/>
      <c r="L127" s="264"/>
      <c r="M127" s="264"/>
      <c r="N127" s="264"/>
      <c r="O127" s="264"/>
      <c r="P127" s="264"/>
      <c r="Q127" s="264"/>
      <c r="R127" s="264"/>
      <c r="S127" s="264"/>
      <c r="T127" s="264"/>
      <c r="U127" s="264"/>
      <c r="V127" s="264"/>
      <c r="W127" s="264"/>
      <c r="X127" s="264"/>
      <c r="Y127" s="264"/>
      <c r="Z127" s="214"/>
    </row>
    <row r="128" spans="2:26" x14ac:dyDescent="0.25">
      <c r="B128" s="219"/>
      <c r="C128" s="264"/>
      <c r="D128" s="264"/>
      <c r="E128" s="264"/>
      <c r="F128" s="264"/>
      <c r="G128" s="264"/>
      <c r="H128" s="264"/>
      <c r="I128" s="264"/>
      <c r="J128" s="264"/>
      <c r="K128" s="264"/>
      <c r="L128" s="264"/>
      <c r="M128" s="264"/>
      <c r="N128" s="264"/>
      <c r="O128" s="264"/>
      <c r="P128" s="264"/>
      <c r="Q128" s="264"/>
      <c r="R128" s="264"/>
      <c r="S128" s="264"/>
      <c r="T128" s="264"/>
      <c r="U128" s="264"/>
      <c r="V128" s="264"/>
      <c r="W128" s="264"/>
      <c r="X128" s="264"/>
      <c r="Y128" s="264"/>
      <c r="Z128" s="214"/>
    </row>
    <row r="129" spans="2:26" x14ac:dyDescent="0.25">
      <c r="B129" s="219"/>
      <c r="C129" s="264"/>
      <c r="D129" s="264"/>
      <c r="E129" s="264"/>
      <c r="F129" s="264"/>
      <c r="G129" s="264"/>
      <c r="H129" s="264"/>
      <c r="I129" s="264"/>
      <c r="J129" s="264"/>
      <c r="K129" s="264"/>
      <c r="L129" s="264"/>
      <c r="M129" s="264"/>
      <c r="N129" s="264"/>
      <c r="O129" s="264"/>
      <c r="P129" s="264"/>
      <c r="Q129" s="264"/>
      <c r="R129" s="264"/>
      <c r="S129" s="264"/>
      <c r="T129" s="264"/>
      <c r="U129" s="264"/>
      <c r="V129" s="264"/>
      <c r="W129" s="264"/>
      <c r="X129" s="264"/>
      <c r="Y129" s="264"/>
      <c r="Z129" s="214"/>
    </row>
    <row r="130" spans="2:26" x14ac:dyDescent="0.25">
      <c r="B130" s="219"/>
      <c r="C130" s="264"/>
      <c r="D130" s="264"/>
      <c r="E130" s="264"/>
      <c r="F130" s="264"/>
      <c r="G130" s="264"/>
      <c r="H130" s="264"/>
      <c r="I130" s="264"/>
      <c r="J130" s="264"/>
      <c r="K130" s="264"/>
      <c r="L130" s="264"/>
      <c r="M130" s="264"/>
      <c r="N130" s="264"/>
      <c r="O130" s="264"/>
      <c r="P130" s="264"/>
      <c r="Q130" s="264"/>
      <c r="R130" s="264"/>
      <c r="S130" s="264"/>
      <c r="T130" s="264"/>
      <c r="U130" s="264"/>
      <c r="V130" s="264"/>
      <c r="W130" s="264"/>
      <c r="X130" s="264"/>
      <c r="Y130" s="264"/>
      <c r="Z130" s="214"/>
    </row>
    <row r="131" spans="2:26" ht="15.75" thickBot="1" x14ac:dyDescent="0.3">
      <c r="B131" s="216"/>
      <c r="C131" s="217"/>
      <c r="D131" s="217"/>
      <c r="E131" s="217"/>
      <c r="F131" s="217"/>
      <c r="G131" s="217"/>
      <c r="H131" s="217"/>
      <c r="I131" s="217"/>
      <c r="J131" s="217"/>
      <c r="K131" s="217"/>
      <c r="L131" s="217"/>
      <c r="M131" s="217"/>
      <c r="N131" s="217"/>
      <c r="O131" s="217"/>
      <c r="P131" s="217"/>
      <c r="Q131" s="217"/>
      <c r="R131" s="217"/>
      <c r="S131" s="217"/>
      <c r="T131" s="217"/>
      <c r="U131" s="217"/>
      <c r="V131" s="217"/>
      <c r="W131" s="217"/>
      <c r="X131" s="217"/>
      <c r="Y131" s="217"/>
      <c r="Z131" s="215"/>
    </row>
  </sheetData>
  <sheetProtection password="F9B7" sheet="1" objects="1" scenarios="1"/>
  <mergeCells count="74">
    <mergeCell ref="Q108:W109"/>
    <mergeCell ref="V110:W110"/>
    <mergeCell ref="V111:W111"/>
    <mergeCell ref="E108:K109"/>
    <mergeCell ref="J85:K85"/>
    <mergeCell ref="J86:K86"/>
    <mergeCell ref="E86:F86"/>
    <mergeCell ref="E85:F85"/>
    <mergeCell ref="Q85:R85"/>
    <mergeCell ref="S85:T85"/>
    <mergeCell ref="Q86:R86"/>
    <mergeCell ref="V86:W86"/>
    <mergeCell ref="V85:W85"/>
    <mergeCell ref="G110:H110"/>
    <mergeCell ref="G111:H111"/>
    <mergeCell ref="S110:T110"/>
    <mergeCell ref="E83:K84"/>
    <mergeCell ref="Q83:W84"/>
    <mergeCell ref="Q61:R61"/>
    <mergeCell ref="Q60:R60"/>
    <mergeCell ref="Q58:W59"/>
    <mergeCell ref="V60:W60"/>
    <mergeCell ref="V61:W61"/>
    <mergeCell ref="E10:F10"/>
    <mergeCell ref="E11:F11"/>
    <mergeCell ref="J10:K10"/>
    <mergeCell ref="J11:K11"/>
    <mergeCell ref="E61:F61"/>
    <mergeCell ref="E60:F60"/>
    <mergeCell ref="E58:K59"/>
    <mergeCell ref="J60:K60"/>
    <mergeCell ref="J61:K61"/>
    <mergeCell ref="V35:W35"/>
    <mergeCell ref="Q33:W34"/>
    <mergeCell ref="J36:K36"/>
    <mergeCell ref="J35:K35"/>
    <mergeCell ref="E36:F36"/>
    <mergeCell ref="E35:F35"/>
    <mergeCell ref="E33:K34"/>
    <mergeCell ref="G36:H36"/>
    <mergeCell ref="G35:H35"/>
    <mergeCell ref="S35:T35"/>
    <mergeCell ref="Q35:R35"/>
    <mergeCell ref="P6:Y6"/>
    <mergeCell ref="K4:Y5"/>
    <mergeCell ref="F4:J4"/>
    <mergeCell ref="F5:J5"/>
    <mergeCell ref="E8:K9"/>
    <mergeCell ref="Q8:W9"/>
    <mergeCell ref="C4:E4"/>
    <mergeCell ref="C5:E5"/>
    <mergeCell ref="S111:T111"/>
    <mergeCell ref="E111:F111"/>
    <mergeCell ref="E110:F110"/>
    <mergeCell ref="J110:K110"/>
    <mergeCell ref="J111:K111"/>
    <mergeCell ref="Q111:R111"/>
    <mergeCell ref="Q110:R110"/>
    <mergeCell ref="S86:T86"/>
    <mergeCell ref="G10:H10"/>
    <mergeCell ref="G11:H11"/>
    <mergeCell ref="V10:W10"/>
    <mergeCell ref="V11:W11"/>
    <mergeCell ref="S61:T61"/>
    <mergeCell ref="G85:H85"/>
    <mergeCell ref="G86:H86"/>
    <mergeCell ref="S10:T10"/>
    <mergeCell ref="S11:T11"/>
    <mergeCell ref="S36:T36"/>
    <mergeCell ref="G60:H60"/>
    <mergeCell ref="G61:H61"/>
    <mergeCell ref="S60:T60"/>
    <mergeCell ref="Q36:R36"/>
    <mergeCell ref="V36:W36"/>
  </mergeCells>
  <pageMargins left="0.7" right="0.7" top="0.78740157499999996" bottom="0.78740157499999996" header="0.3" footer="0.3"/>
  <pageSetup paperSize="9" orientation="portrait" horizontalDpi="300" verticalDpi="30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34998626667073579"/>
  </sheetPr>
  <dimension ref="A1:DP278"/>
  <sheetViews>
    <sheetView zoomScale="70" zoomScaleNormal="70" workbookViewId="0">
      <pane xSplit="15" ySplit="2" topLeftCell="P3" activePane="bottomRight" state="frozen"/>
      <selection pane="topRight" activeCell="P1" sqref="P1"/>
      <selection pane="bottomLeft" activeCell="A3" sqref="A3"/>
      <selection pane="bottomRight" activeCell="X29" sqref="X29"/>
    </sheetView>
  </sheetViews>
  <sheetFormatPr baseColWidth="10" defaultRowHeight="12.75" x14ac:dyDescent="0.2"/>
  <cols>
    <col min="1" max="1" width="4" style="1" customWidth="1"/>
    <col min="2" max="2" width="1.28515625" style="1" hidden="1" customWidth="1"/>
    <col min="3" max="3" width="17.140625" style="1" hidden="1" customWidth="1"/>
    <col min="4" max="4" width="24" style="1" customWidth="1"/>
    <col min="5" max="5" width="26.85546875" style="2" hidden="1" customWidth="1"/>
    <col min="6" max="6" width="18.7109375" style="2" hidden="1" customWidth="1"/>
    <col min="7" max="7" width="43" style="1" hidden="1" customWidth="1"/>
    <col min="8" max="8" width="43.42578125" style="1" hidden="1" customWidth="1"/>
    <col min="9" max="9" width="28.5703125" style="2" hidden="1" customWidth="1"/>
    <col min="10" max="10" width="45.7109375" style="1" hidden="1" customWidth="1"/>
    <col min="11" max="11" width="8.140625" style="3" hidden="1" customWidth="1"/>
    <col min="12" max="12" width="8.28515625" style="3" hidden="1" customWidth="1"/>
    <col min="13" max="14" width="17.42578125" style="1" hidden="1" customWidth="1"/>
    <col min="15" max="15" width="17.42578125" style="1" bestFit="1" customWidth="1"/>
    <col min="16" max="20" width="13.28515625" style="4" customWidth="1"/>
    <col min="21" max="21" width="30.7109375" style="1" customWidth="1"/>
    <col min="22" max="22" width="21.28515625" style="1" customWidth="1"/>
    <col min="23" max="23" width="10.5703125" style="1" customWidth="1"/>
    <col min="24" max="24" width="11.5703125" style="1" customWidth="1"/>
    <col min="25" max="25" width="10.5703125" style="1" customWidth="1"/>
    <col min="26" max="26" width="11.5703125" style="1" customWidth="1"/>
    <col min="27" max="27" width="11.5703125" style="1" bestFit="1" customWidth="1"/>
    <col min="28" max="28" width="11.5703125" style="1" customWidth="1"/>
    <col min="29" max="29" width="10.7109375" style="1" customWidth="1"/>
    <col min="30" max="30" width="11.5703125" style="1" customWidth="1"/>
    <col min="31" max="32" width="10.5703125" style="1" customWidth="1"/>
    <col min="33" max="34" width="12.28515625" style="1" customWidth="1"/>
    <col min="35" max="36" width="11.5703125" style="1" customWidth="1"/>
    <col min="37" max="37" width="10.5703125" style="1" customWidth="1"/>
    <col min="38" max="43" width="11.5703125" style="1" customWidth="1"/>
    <col min="44" max="44" width="18.42578125" style="1" customWidth="1"/>
    <col min="45" max="45" width="11.5703125" style="1" customWidth="1"/>
    <col min="46" max="46" width="17.85546875" style="1" customWidth="1"/>
    <col min="47" max="47" width="11.5703125" style="1" customWidth="1"/>
    <col min="48" max="48" width="18.42578125" style="1" customWidth="1"/>
    <col min="49" max="49" width="10" style="1" customWidth="1"/>
    <col min="50" max="50" width="13.85546875" style="1" customWidth="1"/>
    <col min="51" max="51" width="18.28515625" style="1" customWidth="1"/>
    <col min="52" max="52" width="18.140625" style="1" customWidth="1"/>
    <col min="53" max="53" width="23" style="1" customWidth="1"/>
    <col min="54" max="54" width="29.5703125" style="1" customWidth="1"/>
    <col min="55" max="55" width="12.42578125" style="1" customWidth="1"/>
    <col min="56" max="56" width="30.7109375" style="1" customWidth="1"/>
    <col min="57" max="57" width="13.7109375" style="1" customWidth="1"/>
    <col min="58" max="58" width="30.7109375" style="1" customWidth="1"/>
    <col min="59" max="63" width="20.7109375" style="1" customWidth="1"/>
    <col min="64" max="64" width="13.42578125" style="1" customWidth="1"/>
    <col min="65" max="69" width="28.7109375" style="1" customWidth="1"/>
    <col min="70" max="74" width="18.7109375" style="1" customWidth="1"/>
    <col min="75" max="79" width="20.7109375" style="1" customWidth="1"/>
    <col min="80" max="84" width="21.7109375" style="1" customWidth="1"/>
    <col min="85" max="85" width="17" style="1" customWidth="1"/>
    <col min="86" max="88" width="30.7109375" style="1" customWidth="1"/>
    <col min="89" max="89" width="15.85546875" style="1" customWidth="1"/>
    <col min="90" max="90" width="7.42578125" style="1" customWidth="1"/>
    <col min="91" max="91" width="30.7109375" style="1" customWidth="1"/>
    <col min="92" max="92" width="12.42578125" style="1" customWidth="1"/>
    <col min="93" max="93" width="30.7109375" style="1" customWidth="1"/>
    <col min="94" max="94" width="37.140625" style="1" customWidth="1"/>
    <col min="95" max="95" width="32.140625" style="1" customWidth="1"/>
    <col min="96" max="96" width="32" style="1" customWidth="1"/>
    <col min="97" max="97" width="18.7109375" style="1" customWidth="1"/>
    <col min="98" max="98" width="30.7109375" style="1" customWidth="1"/>
    <col min="99" max="105" width="26.7109375" style="1" customWidth="1"/>
    <col min="106" max="106" width="21.140625" style="1" customWidth="1"/>
    <col min="107" max="107" width="30.7109375" style="1" customWidth="1"/>
    <col min="108" max="108" width="31" style="1" customWidth="1"/>
    <col min="109" max="109" width="36.85546875" style="1" customWidth="1"/>
    <col min="110" max="110" width="32.140625" style="1" customWidth="1"/>
    <col min="111" max="111" width="35.85546875" style="1" customWidth="1"/>
    <col min="112" max="112" width="29.28515625" style="1" customWidth="1"/>
    <col min="113" max="113" width="15.5703125" style="1" customWidth="1"/>
    <col min="114" max="114" width="30.7109375" style="1" customWidth="1"/>
    <col min="115" max="115" width="100.7109375" style="1" customWidth="1"/>
    <col min="116" max="16384" width="11.42578125" style="1"/>
  </cols>
  <sheetData>
    <row r="1" spans="1:120" s="11" customFormat="1" ht="38.25" x14ac:dyDescent="0.25">
      <c r="A1" s="14"/>
      <c r="B1" s="14"/>
      <c r="C1" s="14"/>
      <c r="D1" s="15"/>
      <c r="E1" s="10"/>
      <c r="F1" s="10"/>
      <c r="G1" s="9"/>
      <c r="H1" s="9"/>
      <c r="I1" s="10"/>
      <c r="J1" s="9"/>
      <c r="K1" s="408" t="s">
        <v>1948</v>
      </c>
      <c r="L1" s="408"/>
      <c r="M1" s="408"/>
      <c r="N1" s="408"/>
      <c r="O1" s="409"/>
      <c r="P1" s="410" t="s">
        <v>1968</v>
      </c>
      <c r="Q1" s="410"/>
      <c r="R1" s="410"/>
      <c r="S1" s="410"/>
      <c r="T1" s="411"/>
      <c r="U1" s="405" t="s">
        <v>1949</v>
      </c>
      <c r="V1" s="404"/>
      <c r="W1" s="12" t="s">
        <v>1950</v>
      </c>
      <c r="X1" s="12" t="s">
        <v>1951</v>
      </c>
      <c r="Y1" s="12" t="s">
        <v>1952</v>
      </c>
      <c r="Z1" s="12" t="s">
        <v>1953</v>
      </c>
      <c r="AA1" s="226" t="s">
        <v>1954</v>
      </c>
      <c r="AB1" s="12" t="s">
        <v>1955</v>
      </c>
      <c r="AC1" s="412" t="s">
        <v>2004</v>
      </c>
      <c r="AD1" s="412" t="s">
        <v>2005</v>
      </c>
      <c r="AE1" s="412" t="s">
        <v>2015</v>
      </c>
      <c r="AF1" s="412" t="s">
        <v>2014</v>
      </c>
      <c r="AG1" s="412" t="s">
        <v>2006</v>
      </c>
      <c r="AH1" s="412" t="s">
        <v>2007</v>
      </c>
      <c r="AI1" s="405" t="s">
        <v>1956</v>
      </c>
      <c r="AJ1" s="405"/>
      <c r="AK1" s="405"/>
      <c r="AL1" s="405"/>
      <c r="AM1" s="405"/>
      <c r="AN1" s="405"/>
      <c r="AO1" s="404"/>
      <c r="AP1" s="226" t="s">
        <v>1964</v>
      </c>
      <c r="AQ1" s="405" t="s">
        <v>1965</v>
      </c>
      <c r="AR1" s="405"/>
      <c r="AS1" s="405"/>
      <c r="AT1" s="405"/>
      <c r="AU1" s="405"/>
      <c r="AV1" s="404"/>
      <c r="AW1" s="405" t="s">
        <v>1966</v>
      </c>
      <c r="AX1" s="404"/>
      <c r="AY1" s="405" t="s">
        <v>1967</v>
      </c>
      <c r="AZ1" s="405"/>
      <c r="BA1" s="405"/>
      <c r="BB1" s="405"/>
      <c r="BC1" s="405"/>
      <c r="BD1" s="404"/>
      <c r="BE1" s="403" t="s">
        <v>1969</v>
      </c>
      <c r="BF1" s="404"/>
      <c r="BG1" s="405" t="s">
        <v>1970</v>
      </c>
      <c r="BH1" s="405"/>
      <c r="BI1" s="405"/>
      <c r="BJ1" s="405"/>
      <c r="BK1" s="405"/>
      <c r="BL1" s="405"/>
      <c r="BM1" s="405"/>
      <c r="BN1" s="405"/>
      <c r="BO1" s="405"/>
      <c r="BP1" s="405"/>
      <c r="BQ1" s="405"/>
      <c r="BR1" s="405"/>
      <c r="BS1" s="405"/>
      <c r="BT1" s="405"/>
      <c r="BU1" s="405"/>
      <c r="BV1" s="405"/>
      <c r="BW1" s="405"/>
      <c r="BX1" s="405"/>
      <c r="BY1" s="405"/>
      <c r="BZ1" s="405"/>
      <c r="CA1" s="405"/>
      <c r="CB1" s="405"/>
      <c r="CC1" s="405"/>
      <c r="CD1" s="405"/>
      <c r="CE1" s="405"/>
      <c r="CF1" s="404"/>
      <c r="CG1" s="12" t="s">
        <v>1973</v>
      </c>
      <c r="CH1" s="12" t="s">
        <v>1974</v>
      </c>
      <c r="CI1" s="403" t="s">
        <v>1975</v>
      </c>
      <c r="CJ1" s="404"/>
      <c r="CK1" s="12" t="s">
        <v>1972</v>
      </c>
      <c r="CL1" s="403" t="s">
        <v>1971</v>
      </c>
      <c r="CM1" s="404"/>
      <c r="CN1" s="403" t="s">
        <v>1976</v>
      </c>
      <c r="CO1" s="404"/>
      <c r="CP1" s="403" t="s">
        <v>1977</v>
      </c>
      <c r="CQ1" s="405"/>
      <c r="CR1" s="405"/>
      <c r="CS1" s="405"/>
      <c r="CT1" s="404"/>
      <c r="CU1" s="403" t="s">
        <v>1978</v>
      </c>
      <c r="CV1" s="406"/>
      <c r="CW1" s="406"/>
      <c r="CX1" s="406"/>
      <c r="CY1" s="406"/>
      <c r="CZ1" s="406"/>
      <c r="DA1" s="406"/>
      <c r="DB1" s="406"/>
      <c r="DC1" s="407"/>
      <c r="DD1" s="403" t="s">
        <v>1979</v>
      </c>
      <c r="DE1" s="405"/>
      <c r="DF1" s="405"/>
      <c r="DG1" s="405"/>
      <c r="DH1" s="405"/>
      <c r="DI1" s="405"/>
      <c r="DJ1" s="404"/>
      <c r="DK1" s="9"/>
      <c r="DL1" s="9"/>
      <c r="DM1" s="9"/>
      <c r="DN1" s="9"/>
      <c r="DO1" s="9"/>
      <c r="DP1" s="9"/>
    </row>
    <row r="2" spans="1:120" s="8" customFormat="1" ht="39" customHeight="1" thickBot="1" x14ac:dyDescent="0.3">
      <c r="A2" s="5"/>
      <c r="B2" s="5"/>
      <c r="C2" s="5" t="s">
        <v>0</v>
      </c>
      <c r="D2" s="13" t="s">
        <v>1</v>
      </c>
      <c r="E2" s="6" t="s">
        <v>2</v>
      </c>
      <c r="F2" s="6" t="s">
        <v>3</v>
      </c>
      <c r="G2" s="5" t="s">
        <v>4</v>
      </c>
      <c r="H2" s="5" t="s">
        <v>5</v>
      </c>
      <c r="I2" s="6" t="s">
        <v>6</v>
      </c>
      <c r="J2" s="5" t="s">
        <v>7</v>
      </c>
      <c r="K2" s="7">
        <v>2009</v>
      </c>
      <c r="L2" s="7">
        <v>2010</v>
      </c>
      <c r="M2" s="7">
        <v>2011</v>
      </c>
      <c r="N2" s="7">
        <v>2012</v>
      </c>
      <c r="O2" s="16">
        <v>2013</v>
      </c>
      <c r="P2" s="7">
        <v>2009</v>
      </c>
      <c r="Q2" s="7">
        <v>2010</v>
      </c>
      <c r="R2" s="7">
        <v>2011</v>
      </c>
      <c r="S2" s="7">
        <v>2012</v>
      </c>
      <c r="T2" s="16">
        <v>2013</v>
      </c>
      <c r="U2" s="5" t="s">
        <v>8</v>
      </c>
      <c r="V2" s="13" t="s">
        <v>9</v>
      </c>
      <c r="W2" s="13" t="s">
        <v>10</v>
      </c>
      <c r="X2" s="13" t="s">
        <v>11</v>
      </c>
      <c r="Y2" s="13" t="s">
        <v>12</v>
      </c>
      <c r="Z2" s="13" t="s">
        <v>13</v>
      </c>
      <c r="AA2" s="227" t="s">
        <v>14</v>
      </c>
      <c r="AB2" s="13" t="s">
        <v>15</v>
      </c>
      <c r="AC2" s="413"/>
      <c r="AD2" s="413"/>
      <c r="AE2" s="413"/>
      <c r="AF2" s="413"/>
      <c r="AG2" s="413"/>
      <c r="AH2" s="413"/>
      <c r="AI2" s="5" t="s">
        <v>1957</v>
      </c>
      <c r="AJ2" s="5" t="s">
        <v>1958</v>
      </c>
      <c r="AK2" s="5" t="s">
        <v>1959</v>
      </c>
      <c r="AL2" s="5" t="s">
        <v>1960</v>
      </c>
      <c r="AM2" s="5" t="s">
        <v>1961</v>
      </c>
      <c r="AN2" s="5" t="s">
        <v>1962</v>
      </c>
      <c r="AO2" s="13" t="s">
        <v>1963</v>
      </c>
      <c r="AP2" s="227" t="s">
        <v>16</v>
      </c>
      <c r="AQ2" s="5" t="s">
        <v>17</v>
      </c>
      <c r="AR2" s="5" t="s">
        <v>18</v>
      </c>
      <c r="AS2" s="5" t="s">
        <v>19</v>
      </c>
      <c r="AT2" s="5" t="s">
        <v>20</v>
      </c>
      <c r="AU2" s="5" t="s">
        <v>21</v>
      </c>
      <c r="AV2" s="13" t="s">
        <v>22</v>
      </c>
      <c r="AW2" s="5" t="s">
        <v>23</v>
      </c>
      <c r="AX2" s="13" t="s">
        <v>24</v>
      </c>
      <c r="AY2" s="5" t="s">
        <v>25</v>
      </c>
      <c r="AZ2" s="5" t="s">
        <v>26</v>
      </c>
      <c r="BA2" s="5" t="s">
        <v>27</v>
      </c>
      <c r="BB2" s="5" t="s">
        <v>28</v>
      </c>
      <c r="BC2" s="5" t="s">
        <v>29</v>
      </c>
      <c r="BD2" s="13" t="s">
        <v>30</v>
      </c>
      <c r="BE2" s="5" t="s">
        <v>31</v>
      </c>
      <c r="BF2" s="13" t="s">
        <v>32</v>
      </c>
      <c r="BG2" s="5" t="s">
        <v>33</v>
      </c>
      <c r="BH2" s="5" t="s">
        <v>34</v>
      </c>
      <c r="BI2" s="5" t="s">
        <v>35</v>
      </c>
      <c r="BJ2" s="5" t="s">
        <v>36</v>
      </c>
      <c r="BK2" s="5" t="s">
        <v>37</v>
      </c>
      <c r="BL2" s="228" t="s">
        <v>2034</v>
      </c>
      <c r="BM2" s="5" t="s">
        <v>38</v>
      </c>
      <c r="BN2" s="5" t="s">
        <v>39</v>
      </c>
      <c r="BO2" s="5" t="s">
        <v>40</v>
      </c>
      <c r="BP2" s="5" t="s">
        <v>41</v>
      </c>
      <c r="BQ2" s="5" t="s">
        <v>42</v>
      </c>
      <c r="BR2" s="5" t="s">
        <v>43</v>
      </c>
      <c r="BS2" s="5" t="s">
        <v>44</v>
      </c>
      <c r="BT2" s="5" t="s">
        <v>45</v>
      </c>
      <c r="BU2" s="5" t="s">
        <v>46</v>
      </c>
      <c r="BV2" s="5" t="s">
        <v>47</v>
      </c>
      <c r="BW2" s="5" t="s">
        <v>48</v>
      </c>
      <c r="BX2" s="5" t="s">
        <v>49</v>
      </c>
      <c r="BY2" s="5" t="s">
        <v>50</v>
      </c>
      <c r="BZ2" s="5" t="s">
        <v>51</v>
      </c>
      <c r="CA2" s="5" t="s">
        <v>52</v>
      </c>
      <c r="CB2" s="5" t="s">
        <v>53</v>
      </c>
      <c r="CC2" s="5" t="s">
        <v>54</v>
      </c>
      <c r="CD2" s="5" t="s">
        <v>55</v>
      </c>
      <c r="CE2" s="5" t="s">
        <v>56</v>
      </c>
      <c r="CF2" s="13" t="s">
        <v>57</v>
      </c>
      <c r="CG2" s="13" t="s">
        <v>58</v>
      </c>
      <c r="CH2" s="13" t="s">
        <v>59</v>
      </c>
      <c r="CI2" s="5" t="s">
        <v>60</v>
      </c>
      <c r="CJ2" s="13" t="s">
        <v>61</v>
      </c>
      <c r="CK2" s="13" t="s">
        <v>62</v>
      </c>
      <c r="CL2" s="5" t="s">
        <v>63</v>
      </c>
      <c r="CM2" s="13" t="s">
        <v>64</v>
      </c>
      <c r="CN2" s="5" t="s">
        <v>65</v>
      </c>
      <c r="CO2" s="13" t="s">
        <v>66</v>
      </c>
      <c r="CP2" s="5" t="s">
        <v>67</v>
      </c>
      <c r="CQ2" s="5" t="s">
        <v>68</v>
      </c>
      <c r="CR2" s="5" t="s">
        <v>69</v>
      </c>
      <c r="CS2" s="5" t="s">
        <v>70</v>
      </c>
      <c r="CT2" s="13" t="s">
        <v>71</v>
      </c>
      <c r="CU2" s="5" t="s">
        <v>72</v>
      </c>
      <c r="CV2" s="5" t="s">
        <v>73</v>
      </c>
      <c r="CW2" s="5" t="s">
        <v>74</v>
      </c>
      <c r="CX2" s="5" t="s">
        <v>75</v>
      </c>
      <c r="CY2" s="5" t="s">
        <v>76</v>
      </c>
      <c r="CZ2" s="5" t="s">
        <v>77</v>
      </c>
      <c r="DA2" s="5" t="s">
        <v>78</v>
      </c>
      <c r="DB2" s="5" t="s">
        <v>79</v>
      </c>
      <c r="DC2" s="13" t="s">
        <v>80</v>
      </c>
      <c r="DD2" s="5" t="s">
        <v>81</v>
      </c>
      <c r="DE2" s="5" t="s">
        <v>82</v>
      </c>
      <c r="DF2" s="5" t="s">
        <v>83</v>
      </c>
      <c r="DG2" s="5" t="s">
        <v>84</v>
      </c>
      <c r="DH2" s="5" t="s">
        <v>85</v>
      </c>
      <c r="DI2" s="5" t="s">
        <v>86</v>
      </c>
      <c r="DJ2" s="13" t="s">
        <v>87</v>
      </c>
      <c r="DK2" s="5" t="s">
        <v>88</v>
      </c>
    </row>
    <row r="3" spans="1:120" s="11" customFormat="1" ht="21.75" customHeight="1" x14ac:dyDescent="0.25">
      <c r="A3" s="71">
        <v>1</v>
      </c>
      <c r="B3" s="72" t="s">
        <v>89</v>
      </c>
      <c r="C3" s="72" t="s">
        <v>90</v>
      </c>
      <c r="D3" s="73" t="s">
        <v>91</v>
      </c>
      <c r="E3" s="74" t="s">
        <v>92</v>
      </c>
      <c r="F3" s="74" t="s">
        <v>93</v>
      </c>
      <c r="G3" s="72" t="s">
        <v>94</v>
      </c>
      <c r="H3" s="72" t="s">
        <v>95</v>
      </c>
      <c r="I3" s="74" t="s">
        <v>96</v>
      </c>
      <c r="J3" s="72" t="s">
        <v>97</v>
      </c>
      <c r="K3" s="75">
        <v>356</v>
      </c>
      <c r="L3" s="75">
        <v>348</v>
      </c>
      <c r="M3" s="76">
        <v>350</v>
      </c>
      <c r="N3" s="76">
        <v>337</v>
      </c>
      <c r="O3" s="77">
        <v>357</v>
      </c>
      <c r="P3" s="78">
        <v>975000</v>
      </c>
      <c r="Q3" s="78">
        <v>838000</v>
      </c>
      <c r="R3" s="78">
        <v>978000</v>
      </c>
      <c r="S3" s="78">
        <v>1282000</v>
      </c>
      <c r="T3" s="79">
        <v>1054000</v>
      </c>
      <c r="U3" s="72"/>
      <c r="V3" s="73" t="s">
        <v>98</v>
      </c>
      <c r="W3" s="73"/>
      <c r="X3" s="73"/>
      <c r="Y3" s="73"/>
      <c r="Z3" s="73">
        <v>15800</v>
      </c>
      <c r="AA3" s="86">
        <v>20</v>
      </c>
      <c r="AB3" s="73">
        <v>9850</v>
      </c>
      <c r="AC3" s="86" t="str">
        <f t="shared" ref="AC3:AC34" si="0">IF(OR(X3="",W3=""),"",X3/W3)</f>
        <v/>
      </c>
      <c r="AD3" s="87" t="str">
        <f t="shared" ref="AD3:AD34" si="1">IF(OR(X3="",O3=""),"",X3/O3)</f>
        <v/>
      </c>
      <c r="AE3" s="89" t="str">
        <f t="shared" ref="AE3:AE34" si="2">IF(OR(Y3="",W3=""),"",Y3/W3)</f>
        <v/>
      </c>
      <c r="AF3" s="95" t="str">
        <f>IF(OR(Y3="",X3=""),"",(Y3*1000/X3))</f>
        <v/>
      </c>
      <c r="AG3" s="90" t="str">
        <f t="shared" ref="AG3:AG34" si="3">IF(OR(Z3="",W3=""),"",Z3/W3)</f>
        <v/>
      </c>
      <c r="AH3" s="103">
        <f>IF(OR(Z3="",O3=""),"",Z3/O3)</f>
        <v>44.257703081232492</v>
      </c>
      <c r="AI3" s="72"/>
      <c r="AJ3" s="72"/>
      <c r="AK3" s="72"/>
      <c r="AL3" s="72"/>
      <c r="AM3" s="72"/>
      <c r="AN3" s="72"/>
      <c r="AO3" s="73"/>
      <c r="AP3" s="86"/>
      <c r="AQ3" s="72" t="s">
        <v>99</v>
      </c>
      <c r="AR3" s="72"/>
      <c r="AS3" s="72" t="s">
        <v>99</v>
      </c>
      <c r="AT3" s="72"/>
      <c r="AU3" s="72" t="s">
        <v>99</v>
      </c>
      <c r="AV3" s="73"/>
      <c r="AW3" s="72" t="s">
        <v>98</v>
      </c>
      <c r="AX3" s="73"/>
      <c r="AY3" s="72" t="s">
        <v>100</v>
      </c>
      <c r="AZ3" s="72" t="s">
        <v>100</v>
      </c>
      <c r="BA3" s="72" t="s">
        <v>100</v>
      </c>
      <c r="BB3" s="72" t="s">
        <v>100</v>
      </c>
      <c r="BC3" s="72" t="s">
        <v>98</v>
      </c>
      <c r="BD3" s="73" t="s">
        <v>101</v>
      </c>
      <c r="BE3" s="72" t="s">
        <v>102</v>
      </c>
      <c r="BF3" s="73"/>
      <c r="BG3" s="72">
        <v>7313</v>
      </c>
      <c r="BH3" s="72">
        <v>4503</v>
      </c>
      <c r="BI3" s="72">
        <v>7817</v>
      </c>
      <c r="BJ3" s="72">
        <v>5911</v>
      </c>
      <c r="BK3" s="72">
        <v>7852</v>
      </c>
      <c r="BL3" s="230">
        <f>IF(OR(BK3="",BQ3=""),"",(BK3+BQ3)/O3)</f>
        <v>23.526610644257705</v>
      </c>
      <c r="BM3" s="72"/>
      <c r="BN3" s="72">
        <v>1153</v>
      </c>
      <c r="BO3" s="72">
        <v>271</v>
      </c>
      <c r="BP3" s="72">
        <v>777</v>
      </c>
      <c r="BQ3" s="72">
        <v>547</v>
      </c>
      <c r="BR3" s="72"/>
      <c r="BS3" s="72"/>
      <c r="BT3" s="72"/>
      <c r="BU3" s="72"/>
      <c r="BV3" s="72">
        <v>827</v>
      </c>
      <c r="BW3" s="72"/>
      <c r="BX3" s="72"/>
      <c r="BY3" s="72"/>
      <c r="BZ3" s="72"/>
      <c r="CA3" s="72"/>
      <c r="CB3" s="72"/>
      <c r="CC3" s="72"/>
      <c r="CD3" s="72"/>
      <c r="CE3" s="72"/>
      <c r="CF3" s="73"/>
      <c r="CG3" s="73" t="s">
        <v>100</v>
      </c>
      <c r="CH3" s="73" t="s">
        <v>103</v>
      </c>
      <c r="CI3" s="72" t="s">
        <v>104</v>
      </c>
      <c r="CJ3" s="73"/>
      <c r="CK3" s="73" t="s">
        <v>105</v>
      </c>
      <c r="CL3" s="72" t="s">
        <v>98</v>
      </c>
      <c r="CM3" s="73" t="s">
        <v>106</v>
      </c>
      <c r="CN3" s="72" t="s">
        <v>98</v>
      </c>
      <c r="CO3" s="73" t="s">
        <v>106</v>
      </c>
      <c r="CP3" s="72" t="s">
        <v>100</v>
      </c>
      <c r="CQ3" s="72" t="s">
        <v>98</v>
      </c>
      <c r="CR3" s="72" t="s">
        <v>100</v>
      </c>
      <c r="CS3" s="72" t="s">
        <v>100</v>
      </c>
      <c r="CT3" s="73"/>
      <c r="CU3" s="72" t="s">
        <v>100</v>
      </c>
      <c r="CV3" s="72" t="s">
        <v>98</v>
      </c>
      <c r="CW3" s="72" t="s">
        <v>100</v>
      </c>
      <c r="CX3" s="72" t="s">
        <v>98</v>
      </c>
      <c r="CY3" s="72" t="s">
        <v>100</v>
      </c>
      <c r="CZ3" s="72" t="s">
        <v>100</v>
      </c>
      <c r="DA3" s="72" t="s">
        <v>100</v>
      </c>
      <c r="DB3" s="72" t="s">
        <v>100</v>
      </c>
      <c r="DC3" s="73"/>
      <c r="DD3" s="72" t="s">
        <v>98</v>
      </c>
      <c r="DE3" s="72" t="s">
        <v>100</v>
      </c>
      <c r="DF3" s="72" t="s">
        <v>100</v>
      </c>
      <c r="DG3" s="72" t="s">
        <v>100</v>
      </c>
      <c r="DH3" s="72" t="s">
        <v>100</v>
      </c>
      <c r="DI3" s="72" t="s">
        <v>100</v>
      </c>
      <c r="DJ3" s="73"/>
      <c r="DK3" s="80" t="s">
        <v>107</v>
      </c>
    </row>
    <row r="4" spans="1:120" s="11" customFormat="1" ht="21.75" customHeight="1" x14ac:dyDescent="0.25">
      <c r="A4" s="24">
        <v>2</v>
      </c>
      <c r="B4" s="25" t="s">
        <v>108</v>
      </c>
      <c r="C4" s="25" t="s">
        <v>109</v>
      </c>
      <c r="D4" s="26" t="s">
        <v>110</v>
      </c>
      <c r="E4" s="27" t="s">
        <v>112</v>
      </c>
      <c r="F4" s="27" t="s">
        <v>113</v>
      </c>
      <c r="G4" s="25" t="s">
        <v>114</v>
      </c>
      <c r="H4" s="25" t="s">
        <v>115</v>
      </c>
      <c r="I4" s="27" t="s">
        <v>116</v>
      </c>
      <c r="J4" s="25" t="s">
        <v>114</v>
      </c>
      <c r="K4" s="28">
        <v>753</v>
      </c>
      <c r="L4" s="28">
        <v>752</v>
      </c>
      <c r="M4" s="29">
        <v>743</v>
      </c>
      <c r="N4" s="29">
        <v>740</v>
      </c>
      <c r="O4" s="47">
        <v>751</v>
      </c>
      <c r="P4" s="53">
        <v>235278</v>
      </c>
      <c r="Q4" s="53">
        <v>242356</v>
      </c>
      <c r="R4" s="53">
        <v>220368</v>
      </c>
      <c r="S4" s="53">
        <v>212619</v>
      </c>
      <c r="T4" s="54">
        <v>204901</v>
      </c>
      <c r="U4" s="25"/>
      <c r="V4" s="26" t="s">
        <v>98</v>
      </c>
      <c r="W4" s="26">
        <v>1</v>
      </c>
      <c r="X4" s="26">
        <v>23</v>
      </c>
      <c r="Y4" s="26">
        <v>3</v>
      </c>
      <c r="Z4" s="26">
        <v>10000</v>
      </c>
      <c r="AA4" s="222">
        <v>15</v>
      </c>
      <c r="AB4" s="26">
        <v>3000</v>
      </c>
      <c r="AC4" s="94">
        <f t="shared" si="0"/>
        <v>23</v>
      </c>
      <c r="AD4" s="88">
        <f t="shared" si="1"/>
        <v>3.0625832223701729E-2</v>
      </c>
      <c r="AE4" s="94">
        <f t="shared" si="2"/>
        <v>3</v>
      </c>
      <c r="AF4" s="95">
        <f>IF(OR(Y4="",X4=""),"",(Y4*1000/X4))</f>
        <v>130.43478260869566</v>
      </c>
      <c r="AG4" s="95">
        <f t="shared" si="3"/>
        <v>10000</v>
      </c>
      <c r="AH4" s="91">
        <f>IF(OR(Z4="",O4=""),"",Z4/O4)</f>
        <v>13.315579227696405</v>
      </c>
      <c r="AI4" s="25">
        <v>80</v>
      </c>
      <c r="AJ4" s="25">
        <v>20</v>
      </c>
      <c r="AK4" s="25"/>
      <c r="AL4" s="25"/>
      <c r="AM4" s="25"/>
      <c r="AN4" s="25"/>
      <c r="AO4" s="26"/>
      <c r="AP4" s="222">
        <v>20</v>
      </c>
      <c r="AQ4" s="25" t="s">
        <v>99</v>
      </c>
      <c r="AR4" s="25"/>
      <c r="AS4" s="30">
        <v>1</v>
      </c>
      <c r="AT4" s="25"/>
      <c r="AU4" s="25" t="s">
        <v>99</v>
      </c>
      <c r="AV4" s="26"/>
      <c r="AW4" s="25" t="s">
        <v>98</v>
      </c>
      <c r="AX4" s="26"/>
      <c r="AY4" s="25" t="s">
        <v>100</v>
      </c>
      <c r="AZ4" s="25" t="s">
        <v>100</v>
      </c>
      <c r="BA4" s="25" t="s">
        <v>100</v>
      </c>
      <c r="BB4" s="25" t="s">
        <v>100</v>
      </c>
      <c r="BC4" s="25" t="s">
        <v>98</v>
      </c>
      <c r="BD4" s="26" t="s">
        <v>117</v>
      </c>
      <c r="BE4" s="25" t="s">
        <v>102</v>
      </c>
      <c r="BF4" s="26"/>
      <c r="BG4" s="25">
        <v>4200</v>
      </c>
      <c r="BH4" s="25">
        <v>2110</v>
      </c>
      <c r="BI4" s="25">
        <v>1962</v>
      </c>
      <c r="BJ4" s="25">
        <v>1916</v>
      </c>
      <c r="BK4" s="25">
        <v>2136</v>
      </c>
      <c r="BL4" s="230">
        <f>IF(OR(BK4="",BQ4=""),"",(BK4+BQ4)/O4)</f>
        <v>3.1211717709720372</v>
      </c>
      <c r="BM4" s="25">
        <v>754</v>
      </c>
      <c r="BN4" s="25">
        <v>338</v>
      </c>
      <c r="BO4" s="25">
        <v>259</v>
      </c>
      <c r="BP4" s="25">
        <v>359</v>
      </c>
      <c r="BQ4" s="25">
        <v>208</v>
      </c>
      <c r="BR4" s="25"/>
      <c r="BS4" s="25"/>
      <c r="BT4" s="25"/>
      <c r="BU4" s="25"/>
      <c r="BV4" s="25"/>
      <c r="BW4" s="25"/>
      <c r="BX4" s="25"/>
      <c r="BY4" s="25"/>
      <c r="BZ4" s="25"/>
      <c r="CA4" s="25"/>
      <c r="CB4" s="25"/>
      <c r="CC4" s="25"/>
      <c r="CD4" s="25"/>
      <c r="CE4" s="25"/>
      <c r="CF4" s="26"/>
      <c r="CG4" s="26" t="s">
        <v>100</v>
      </c>
      <c r="CH4" s="26" t="s">
        <v>118</v>
      </c>
      <c r="CI4" s="25" t="s">
        <v>104</v>
      </c>
      <c r="CJ4" s="26"/>
      <c r="CK4" s="26" t="s">
        <v>105</v>
      </c>
      <c r="CL4" s="25" t="s">
        <v>98</v>
      </c>
      <c r="CM4" s="26" t="s">
        <v>119</v>
      </c>
      <c r="CN4" s="25" t="s">
        <v>100</v>
      </c>
      <c r="CO4" s="26"/>
      <c r="CP4" s="25" t="s">
        <v>98</v>
      </c>
      <c r="CQ4" s="25" t="s">
        <v>98</v>
      </c>
      <c r="CR4" s="25" t="s">
        <v>100</v>
      </c>
      <c r="CS4" s="25" t="s">
        <v>100</v>
      </c>
      <c r="CT4" s="26"/>
      <c r="CU4" s="25" t="s">
        <v>100</v>
      </c>
      <c r="CV4" s="25" t="s">
        <v>100</v>
      </c>
      <c r="CW4" s="25" t="s">
        <v>98</v>
      </c>
      <c r="CX4" s="25" t="s">
        <v>98</v>
      </c>
      <c r="CY4" s="25" t="s">
        <v>100</v>
      </c>
      <c r="CZ4" s="25" t="s">
        <v>98</v>
      </c>
      <c r="DA4" s="25" t="s">
        <v>98</v>
      </c>
      <c r="DB4" s="25" t="s">
        <v>100</v>
      </c>
      <c r="DC4" s="26"/>
      <c r="DD4" s="25" t="s">
        <v>98</v>
      </c>
      <c r="DE4" s="25" t="s">
        <v>100</v>
      </c>
      <c r="DF4" s="25" t="s">
        <v>100</v>
      </c>
      <c r="DG4" s="25" t="s">
        <v>100</v>
      </c>
      <c r="DH4" s="25" t="s">
        <v>100</v>
      </c>
      <c r="DI4" s="25" t="s">
        <v>100</v>
      </c>
      <c r="DJ4" s="26"/>
      <c r="DK4" s="32"/>
    </row>
    <row r="5" spans="1:120" s="33" customFormat="1" ht="21.75" customHeight="1" x14ac:dyDescent="0.25">
      <c r="A5" s="24">
        <v>5</v>
      </c>
      <c r="B5" s="25" t="s">
        <v>145</v>
      </c>
      <c r="C5" s="25" t="s">
        <v>146</v>
      </c>
      <c r="D5" s="26" t="s">
        <v>147</v>
      </c>
      <c r="E5" s="27" t="s">
        <v>148</v>
      </c>
      <c r="F5" s="27" t="s">
        <v>149</v>
      </c>
      <c r="G5" s="25" t="s">
        <v>150</v>
      </c>
      <c r="H5" s="25" t="s">
        <v>151</v>
      </c>
      <c r="I5" s="27" t="s">
        <v>152</v>
      </c>
      <c r="J5" s="25" t="s">
        <v>153</v>
      </c>
      <c r="K5" s="28">
        <v>420</v>
      </c>
      <c r="L5" s="28">
        <v>409</v>
      </c>
      <c r="M5" s="29">
        <v>404</v>
      </c>
      <c r="N5" s="29">
        <v>399</v>
      </c>
      <c r="O5" s="47">
        <v>399</v>
      </c>
      <c r="P5" s="53">
        <v>358477</v>
      </c>
      <c r="Q5" s="53">
        <v>319941</v>
      </c>
      <c r="R5" s="53">
        <v>316296</v>
      </c>
      <c r="S5" s="53">
        <v>347798</v>
      </c>
      <c r="T5" s="54">
        <v>342678</v>
      </c>
      <c r="U5" s="25"/>
      <c r="V5" s="26" t="s">
        <v>98</v>
      </c>
      <c r="W5" s="26">
        <v>3</v>
      </c>
      <c r="X5" s="26">
        <v>92</v>
      </c>
      <c r="Y5" s="26">
        <v>8</v>
      </c>
      <c r="Z5" s="26">
        <v>17727</v>
      </c>
      <c r="AA5" s="222">
        <v>22</v>
      </c>
      <c r="AB5" s="26">
        <v>38636</v>
      </c>
      <c r="AC5" s="94">
        <f t="shared" si="0"/>
        <v>30.666666666666668</v>
      </c>
      <c r="AD5" s="88">
        <f t="shared" si="1"/>
        <v>0.23057644110275688</v>
      </c>
      <c r="AE5" s="94">
        <f t="shared" si="2"/>
        <v>2.6666666666666665</v>
      </c>
      <c r="AF5" s="95">
        <f t="shared" ref="AF5:AF68" si="4">IF(OR(Y5="",X5=""),"",(Y5*1000/X5))</f>
        <v>86.956521739130437</v>
      </c>
      <c r="AG5" s="95">
        <f t="shared" si="3"/>
        <v>5909</v>
      </c>
      <c r="AH5" s="91">
        <f t="shared" ref="AH5:AH68" si="5">IF(OR(Z5="",O5=""),"",Z5/O5)</f>
        <v>44.428571428571431</v>
      </c>
      <c r="AI5" s="25">
        <v>90</v>
      </c>
      <c r="AJ5" s="25">
        <v>10</v>
      </c>
      <c r="AK5" s="25"/>
      <c r="AL5" s="25"/>
      <c r="AM5" s="25"/>
      <c r="AN5" s="25"/>
      <c r="AO5" s="26"/>
      <c r="AP5" s="222">
        <v>15</v>
      </c>
      <c r="AQ5" s="25" t="s">
        <v>99</v>
      </c>
      <c r="AR5" s="25"/>
      <c r="AS5" s="25" t="s">
        <v>99</v>
      </c>
      <c r="AT5" s="25"/>
      <c r="AU5" s="25" t="s">
        <v>99</v>
      </c>
      <c r="AV5" s="26"/>
      <c r="AW5" s="25" t="s">
        <v>98</v>
      </c>
      <c r="AX5" s="26"/>
      <c r="AY5" s="25" t="s">
        <v>100</v>
      </c>
      <c r="AZ5" s="25" t="s">
        <v>98</v>
      </c>
      <c r="BA5" s="25" t="s">
        <v>100</v>
      </c>
      <c r="BB5" s="25" t="s">
        <v>100</v>
      </c>
      <c r="BC5" s="25" t="s">
        <v>100</v>
      </c>
      <c r="BD5" s="26"/>
      <c r="BE5" s="25" t="s">
        <v>102</v>
      </c>
      <c r="BF5" s="26"/>
      <c r="BG5" s="25">
        <v>3700</v>
      </c>
      <c r="BH5" s="25">
        <v>3900</v>
      </c>
      <c r="BI5" s="25">
        <v>4100</v>
      </c>
      <c r="BJ5" s="25">
        <v>4000</v>
      </c>
      <c r="BK5" s="25">
        <v>3900</v>
      </c>
      <c r="BL5" s="230">
        <f t="shared" ref="BL5:BL68" si="6">IF(OR(BK5="",BQ5=""),"",(BK5+BQ5)/O5)</f>
        <v>13.533834586466165</v>
      </c>
      <c r="BM5" s="25">
        <v>250</v>
      </c>
      <c r="BN5" s="25"/>
      <c r="BO5" s="25">
        <v>1100</v>
      </c>
      <c r="BP5" s="25">
        <v>1800</v>
      </c>
      <c r="BQ5" s="25">
        <v>1500</v>
      </c>
      <c r="BR5" s="25"/>
      <c r="BS5" s="25"/>
      <c r="BT5" s="25"/>
      <c r="BU5" s="25"/>
      <c r="BV5" s="25">
        <v>4500</v>
      </c>
      <c r="BW5" s="25"/>
      <c r="BX5" s="25"/>
      <c r="BY5" s="25"/>
      <c r="BZ5" s="25"/>
      <c r="CA5" s="25"/>
      <c r="CB5" s="25"/>
      <c r="CC5" s="25"/>
      <c r="CD5" s="25"/>
      <c r="CE5" s="25"/>
      <c r="CF5" s="26"/>
      <c r="CG5" s="26" t="s">
        <v>100</v>
      </c>
      <c r="CH5" s="26" t="s">
        <v>143</v>
      </c>
      <c r="CI5" s="31"/>
      <c r="CJ5" s="26" t="s">
        <v>154</v>
      </c>
      <c r="CK5" s="26" t="s">
        <v>105</v>
      </c>
      <c r="CL5" s="25" t="s">
        <v>98</v>
      </c>
      <c r="CM5" s="26" t="s">
        <v>155</v>
      </c>
      <c r="CN5" s="25" t="s">
        <v>98</v>
      </c>
      <c r="CO5" s="26" t="s">
        <v>106</v>
      </c>
      <c r="CP5" s="25" t="s">
        <v>100</v>
      </c>
      <c r="CQ5" s="25" t="s">
        <v>98</v>
      </c>
      <c r="CR5" s="25" t="s">
        <v>100</v>
      </c>
      <c r="CS5" s="25" t="s">
        <v>100</v>
      </c>
      <c r="CT5" s="26"/>
      <c r="CU5" s="25" t="s">
        <v>100</v>
      </c>
      <c r="CV5" s="25" t="s">
        <v>98</v>
      </c>
      <c r="CW5" s="25" t="s">
        <v>100</v>
      </c>
      <c r="CX5" s="25" t="s">
        <v>98</v>
      </c>
      <c r="CY5" s="25" t="s">
        <v>100</v>
      </c>
      <c r="CZ5" s="25" t="s">
        <v>100</v>
      </c>
      <c r="DA5" s="25" t="s">
        <v>100</v>
      </c>
      <c r="DB5" s="25" t="s">
        <v>100</v>
      </c>
      <c r="DC5" s="26"/>
      <c r="DD5" s="25" t="s">
        <v>98</v>
      </c>
      <c r="DE5" s="25" t="s">
        <v>98</v>
      </c>
      <c r="DF5" s="25" t="s">
        <v>100</v>
      </c>
      <c r="DG5" s="25" t="s">
        <v>100</v>
      </c>
      <c r="DH5" s="25" t="s">
        <v>100</v>
      </c>
      <c r="DI5" s="25" t="s">
        <v>100</v>
      </c>
      <c r="DJ5" s="26"/>
      <c r="DK5" s="32"/>
    </row>
    <row r="6" spans="1:120" s="33" customFormat="1" ht="21.75" customHeight="1" x14ac:dyDescent="0.25">
      <c r="A6" s="17">
        <v>9</v>
      </c>
      <c r="B6" s="18" t="s">
        <v>195</v>
      </c>
      <c r="C6" s="18" t="s">
        <v>109</v>
      </c>
      <c r="D6" s="19" t="s">
        <v>196</v>
      </c>
      <c r="E6" s="20" t="s">
        <v>197</v>
      </c>
      <c r="F6" s="20" t="s">
        <v>198</v>
      </c>
      <c r="G6" s="18" t="s">
        <v>199</v>
      </c>
      <c r="H6" s="18" t="s">
        <v>200</v>
      </c>
      <c r="I6" s="20" t="s">
        <v>201</v>
      </c>
      <c r="J6" s="18" t="s">
        <v>199</v>
      </c>
      <c r="K6" s="21">
        <v>171</v>
      </c>
      <c r="L6" s="21">
        <v>173</v>
      </c>
      <c r="M6" s="22">
        <v>170</v>
      </c>
      <c r="N6" s="22">
        <v>178</v>
      </c>
      <c r="O6" s="46">
        <v>167</v>
      </c>
      <c r="P6" s="51">
        <v>162000</v>
      </c>
      <c r="Q6" s="51">
        <v>162000</v>
      </c>
      <c r="R6" s="51">
        <v>173000</v>
      </c>
      <c r="S6" s="51">
        <v>151000</v>
      </c>
      <c r="T6" s="52">
        <v>145000</v>
      </c>
      <c r="U6" s="18"/>
      <c r="V6" s="19" t="s">
        <v>98</v>
      </c>
      <c r="W6" s="19">
        <v>2</v>
      </c>
      <c r="X6" s="19">
        <v>30</v>
      </c>
      <c r="Y6" s="19">
        <v>1</v>
      </c>
      <c r="Z6" s="19">
        <v>8302</v>
      </c>
      <c r="AA6" s="223">
        <v>20</v>
      </c>
      <c r="AB6" s="19">
        <v>18473</v>
      </c>
      <c r="AC6" s="94">
        <f t="shared" si="0"/>
        <v>15</v>
      </c>
      <c r="AD6" s="88">
        <f t="shared" si="1"/>
        <v>0.17964071856287425</v>
      </c>
      <c r="AE6" s="94">
        <f t="shared" si="2"/>
        <v>0.5</v>
      </c>
      <c r="AF6" s="95">
        <f t="shared" si="4"/>
        <v>33.333333333333336</v>
      </c>
      <c r="AG6" s="95">
        <f t="shared" si="3"/>
        <v>4151</v>
      </c>
      <c r="AH6" s="91">
        <f t="shared" si="5"/>
        <v>49.712574850299404</v>
      </c>
      <c r="AI6" s="18"/>
      <c r="AJ6" s="18"/>
      <c r="AK6" s="18"/>
      <c r="AL6" s="18"/>
      <c r="AM6" s="18"/>
      <c r="AN6" s="18">
        <v>100</v>
      </c>
      <c r="AO6" s="19"/>
      <c r="AP6" s="223">
        <v>1</v>
      </c>
      <c r="AQ6" s="18" t="s">
        <v>99</v>
      </c>
      <c r="AR6" s="18"/>
      <c r="AS6" s="18" t="s">
        <v>99</v>
      </c>
      <c r="AT6" s="18"/>
      <c r="AU6" s="18" t="s">
        <v>99</v>
      </c>
      <c r="AV6" s="19"/>
      <c r="AW6" s="18" t="s">
        <v>98</v>
      </c>
      <c r="AX6" s="19"/>
      <c r="AY6" s="18" t="s">
        <v>100</v>
      </c>
      <c r="AZ6" s="18" t="s">
        <v>100</v>
      </c>
      <c r="BA6" s="18" t="s">
        <v>100</v>
      </c>
      <c r="BB6" s="18" t="s">
        <v>100</v>
      </c>
      <c r="BC6" s="18" t="s">
        <v>98</v>
      </c>
      <c r="BD6" s="19" t="s">
        <v>202</v>
      </c>
      <c r="BE6" s="18" t="s">
        <v>102</v>
      </c>
      <c r="BF6" s="19"/>
      <c r="BG6" s="18">
        <v>1795</v>
      </c>
      <c r="BH6" s="18">
        <v>1741</v>
      </c>
      <c r="BI6" s="18">
        <v>2301</v>
      </c>
      <c r="BJ6" s="18">
        <v>2292</v>
      </c>
      <c r="BK6" s="18">
        <v>2760</v>
      </c>
      <c r="BL6" s="230" t="str">
        <f t="shared" si="6"/>
        <v/>
      </c>
      <c r="BM6" s="18"/>
      <c r="BN6" s="18">
        <v>127</v>
      </c>
      <c r="BO6" s="18"/>
      <c r="BP6" s="18">
        <v>533</v>
      </c>
      <c r="BQ6" s="18"/>
      <c r="BR6" s="18"/>
      <c r="BS6" s="18"/>
      <c r="BT6" s="18"/>
      <c r="BU6" s="18"/>
      <c r="BV6" s="18"/>
      <c r="BW6" s="18"/>
      <c r="BX6" s="18"/>
      <c r="BY6" s="18"/>
      <c r="BZ6" s="18"/>
      <c r="CA6" s="18"/>
      <c r="CB6" s="18"/>
      <c r="CC6" s="18"/>
      <c r="CD6" s="18"/>
      <c r="CE6" s="18"/>
      <c r="CF6" s="19"/>
      <c r="CG6" s="19" t="s">
        <v>100</v>
      </c>
      <c r="CH6" s="19" t="s">
        <v>103</v>
      </c>
      <c r="CI6" s="18" t="s">
        <v>164</v>
      </c>
      <c r="CJ6" s="19"/>
      <c r="CK6" s="19" t="s">
        <v>105</v>
      </c>
      <c r="CL6" s="18" t="s">
        <v>98</v>
      </c>
      <c r="CM6" s="19" t="s">
        <v>203</v>
      </c>
      <c r="CN6" s="18" t="s">
        <v>100</v>
      </c>
      <c r="CO6" s="19"/>
      <c r="CP6" s="18" t="s">
        <v>98</v>
      </c>
      <c r="CQ6" s="18" t="s">
        <v>100</v>
      </c>
      <c r="CR6" s="18" t="s">
        <v>100</v>
      </c>
      <c r="CS6" s="18" t="s">
        <v>100</v>
      </c>
      <c r="CT6" s="19"/>
      <c r="CU6" s="18" t="s">
        <v>100</v>
      </c>
      <c r="CV6" s="18" t="s">
        <v>100</v>
      </c>
      <c r="CW6" s="18" t="s">
        <v>100</v>
      </c>
      <c r="CX6" s="18" t="s">
        <v>98</v>
      </c>
      <c r="CY6" s="18" t="s">
        <v>100</v>
      </c>
      <c r="CZ6" s="18" t="s">
        <v>100</v>
      </c>
      <c r="DA6" s="18" t="s">
        <v>100</v>
      </c>
      <c r="DB6" s="18" t="s">
        <v>100</v>
      </c>
      <c r="DC6" s="19"/>
      <c r="DD6" s="18" t="s">
        <v>98</v>
      </c>
      <c r="DE6" s="18" t="s">
        <v>100</v>
      </c>
      <c r="DF6" s="18" t="s">
        <v>100</v>
      </c>
      <c r="DG6" s="18" t="s">
        <v>100</v>
      </c>
      <c r="DH6" s="18" t="s">
        <v>100</v>
      </c>
      <c r="DI6" s="18" t="s">
        <v>100</v>
      </c>
      <c r="DJ6" s="19"/>
      <c r="DK6" s="23"/>
    </row>
    <row r="7" spans="1:120" s="11" customFormat="1" ht="21.75" customHeight="1" x14ac:dyDescent="0.25">
      <c r="A7" s="24">
        <v>11</v>
      </c>
      <c r="B7" s="25" t="s">
        <v>215</v>
      </c>
      <c r="C7" s="25" t="s">
        <v>216</v>
      </c>
      <c r="D7" s="26" t="s">
        <v>217</v>
      </c>
      <c r="E7" s="27" t="s">
        <v>218</v>
      </c>
      <c r="F7" s="27" t="s">
        <v>219</v>
      </c>
      <c r="G7" s="25" t="s">
        <v>220</v>
      </c>
      <c r="H7" s="25" t="s">
        <v>221</v>
      </c>
      <c r="I7" s="27" t="s">
        <v>222</v>
      </c>
      <c r="J7" s="25" t="s">
        <v>223</v>
      </c>
      <c r="K7" s="28">
        <v>486</v>
      </c>
      <c r="L7" s="28">
        <v>492</v>
      </c>
      <c r="M7" s="29">
        <v>491</v>
      </c>
      <c r="N7" s="29">
        <v>489</v>
      </c>
      <c r="O7" s="47">
        <v>456</v>
      </c>
      <c r="P7" s="53">
        <v>477000</v>
      </c>
      <c r="Q7" s="53">
        <v>445000</v>
      </c>
      <c r="R7" s="53">
        <v>479000</v>
      </c>
      <c r="S7" s="53">
        <v>463000</v>
      </c>
      <c r="T7" s="54">
        <v>461000</v>
      </c>
      <c r="U7" s="25" t="s">
        <v>224</v>
      </c>
      <c r="V7" s="26" t="s">
        <v>100</v>
      </c>
      <c r="W7" s="26">
        <v>4</v>
      </c>
      <c r="X7" s="26">
        <v>75</v>
      </c>
      <c r="Y7" s="26">
        <v>7</v>
      </c>
      <c r="Z7" s="26">
        <v>25754</v>
      </c>
      <c r="AA7" s="222">
        <v>22</v>
      </c>
      <c r="AB7" s="26">
        <v>4616</v>
      </c>
      <c r="AC7" s="94">
        <f t="shared" si="0"/>
        <v>18.75</v>
      </c>
      <c r="AD7" s="88">
        <f t="shared" si="1"/>
        <v>0.16447368421052633</v>
      </c>
      <c r="AE7" s="94">
        <f t="shared" si="2"/>
        <v>1.75</v>
      </c>
      <c r="AF7" s="95">
        <f t="shared" si="4"/>
        <v>93.333333333333329</v>
      </c>
      <c r="AG7" s="95">
        <f t="shared" si="3"/>
        <v>6438.5</v>
      </c>
      <c r="AH7" s="91">
        <f t="shared" si="5"/>
        <v>56.478070175438596</v>
      </c>
      <c r="AI7" s="25">
        <v>100</v>
      </c>
      <c r="AJ7" s="25"/>
      <c r="AK7" s="25"/>
      <c r="AL7" s="25"/>
      <c r="AM7" s="25"/>
      <c r="AN7" s="25"/>
      <c r="AO7" s="26"/>
      <c r="AP7" s="222">
        <v>15</v>
      </c>
      <c r="AQ7" s="25" t="s">
        <v>99</v>
      </c>
      <c r="AR7" s="25"/>
      <c r="AS7" s="30">
        <v>0.5</v>
      </c>
      <c r="AT7" s="25"/>
      <c r="AU7" s="30">
        <v>0.5</v>
      </c>
      <c r="AV7" s="26"/>
      <c r="AW7" s="25" t="s">
        <v>98</v>
      </c>
      <c r="AX7" s="26"/>
      <c r="AY7" s="25" t="s">
        <v>100</v>
      </c>
      <c r="AZ7" s="25" t="s">
        <v>98</v>
      </c>
      <c r="BA7" s="25" t="s">
        <v>100</v>
      </c>
      <c r="BB7" s="25" t="s">
        <v>100</v>
      </c>
      <c r="BC7" s="25" t="s">
        <v>100</v>
      </c>
      <c r="BD7" s="26"/>
      <c r="BE7" s="25" t="s">
        <v>102</v>
      </c>
      <c r="BF7" s="26"/>
      <c r="BG7" s="25">
        <v>5393</v>
      </c>
      <c r="BH7" s="25">
        <v>5290</v>
      </c>
      <c r="BI7" s="25">
        <v>5058</v>
      </c>
      <c r="BJ7" s="25">
        <v>5363</v>
      </c>
      <c r="BK7" s="25">
        <v>5733</v>
      </c>
      <c r="BL7" s="230">
        <f t="shared" si="6"/>
        <v>12.81140350877193</v>
      </c>
      <c r="BM7" s="25">
        <v>875</v>
      </c>
      <c r="BN7" s="25">
        <v>105</v>
      </c>
      <c r="BO7" s="25">
        <v>632</v>
      </c>
      <c r="BP7" s="25">
        <v>341</v>
      </c>
      <c r="BQ7" s="25">
        <v>109</v>
      </c>
      <c r="BR7" s="25"/>
      <c r="BS7" s="25"/>
      <c r="BT7" s="25"/>
      <c r="BU7" s="25"/>
      <c r="BV7" s="25"/>
      <c r="BW7" s="25"/>
      <c r="BX7" s="25"/>
      <c r="BY7" s="25"/>
      <c r="BZ7" s="25"/>
      <c r="CA7" s="25"/>
      <c r="CB7" s="25">
        <v>150</v>
      </c>
      <c r="CC7" s="25">
        <v>200</v>
      </c>
      <c r="CD7" s="25">
        <v>200</v>
      </c>
      <c r="CE7" s="25">
        <v>250</v>
      </c>
      <c r="CF7" s="26">
        <v>250</v>
      </c>
      <c r="CG7" s="26" t="s">
        <v>100</v>
      </c>
      <c r="CH7" s="26" t="s">
        <v>103</v>
      </c>
      <c r="CI7" s="25" t="s">
        <v>104</v>
      </c>
      <c r="CJ7" s="26"/>
      <c r="CK7" s="26" t="s">
        <v>105</v>
      </c>
      <c r="CL7" s="25" t="s">
        <v>98</v>
      </c>
      <c r="CM7" s="26" t="s">
        <v>225</v>
      </c>
      <c r="CN7" s="25" t="s">
        <v>100</v>
      </c>
      <c r="CO7" s="26"/>
      <c r="CP7" s="25" t="s">
        <v>98</v>
      </c>
      <c r="CQ7" s="25" t="s">
        <v>98</v>
      </c>
      <c r="CR7" s="25" t="s">
        <v>100</v>
      </c>
      <c r="CS7" s="25" t="s">
        <v>100</v>
      </c>
      <c r="CT7" s="26"/>
      <c r="CU7" s="25" t="s">
        <v>100</v>
      </c>
      <c r="CV7" s="25" t="s">
        <v>98</v>
      </c>
      <c r="CW7" s="25" t="s">
        <v>100</v>
      </c>
      <c r="CX7" s="25" t="s">
        <v>98</v>
      </c>
      <c r="CY7" s="25" t="s">
        <v>98</v>
      </c>
      <c r="CZ7" s="25" t="s">
        <v>98</v>
      </c>
      <c r="DA7" s="25" t="s">
        <v>100</v>
      </c>
      <c r="DB7" s="25" t="s">
        <v>100</v>
      </c>
      <c r="DC7" s="26"/>
      <c r="DD7" s="25" t="s">
        <v>98</v>
      </c>
      <c r="DE7" s="25" t="s">
        <v>98</v>
      </c>
      <c r="DF7" s="25" t="s">
        <v>100</v>
      </c>
      <c r="DG7" s="25" t="s">
        <v>100</v>
      </c>
      <c r="DH7" s="25" t="s">
        <v>100</v>
      </c>
      <c r="DI7" s="25" t="s">
        <v>100</v>
      </c>
      <c r="DJ7" s="26"/>
      <c r="DK7" s="32" t="s">
        <v>226</v>
      </c>
    </row>
    <row r="8" spans="1:120" s="33" customFormat="1" ht="21.75" customHeight="1" x14ac:dyDescent="0.25">
      <c r="A8" s="24">
        <v>18</v>
      </c>
      <c r="B8" s="25" t="s">
        <v>293</v>
      </c>
      <c r="C8" s="25" t="s">
        <v>294</v>
      </c>
      <c r="D8" s="26" t="s">
        <v>295</v>
      </c>
      <c r="E8" s="27" t="s">
        <v>296</v>
      </c>
      <c r="F8" s="27" t="s">
        <v>297</v>
      </c>
      <c r="G8" s="25" t="s">
        <v>298</v>
      </c>
      <c r="H8" s="25" t="s">
        <v>299</v>
      </c>
      <c r="I8" s="27" t="s">
        <v>300</v>
      </c>
      <c r="J8" s="25" t="s">
        <v>301</v>
      </c>
      <c r="K8" s="28">
        <v>697</v>
      </c>
      <c r="L8" s="28">
        <v>691</v>
      </c>
      <c r="M8" s="29">
        <v>696</v>
      </c>
      <c r="N8" s="29">
        <v>686</v>
      </c>
      <c r="O8" s="47">
        <v>683</v>
      </c>
      <c r="P8" s="53">
        <v>703647</v>
      </c>
      <c r="Q8" s="53">
        <v>714126</v>
      </c>
      <c r="R8" s="53">
        <v>764861</v>
      </c>
      <c r="S8" s="53">
        <v>890427</v>
      </c>
      <c r="T8" s="54">
        <v>775281</v>
      </c>
      <c r="U8" s="25"/>
      <c r="V8" s="26"/>
      <c r="W8" s="26">
        <v>6</v>
      </c>
      <c r="X8" s="26">
        <v>112</v>
      </c>
      <c r="Y8" s="26"/>
      <c r="Z8" s="26"/>
      <c r="AA8" s="222"/>
      <c r="AB8" s="26">
        <v>34526</v>
      </c>
      <c r="AC8" s="94">
        <f t="shared" si="0"/>
        <v>18.666666666666668</v>
      </c>
      <c r="AD8" s="88">
        <f t="shared" si="1"/>
        <v>0.16398243045387995</v>
      </c>
      <c r="AE8" s="94" t="str">
        <f t="shared" si="2"/>
        <v/>
      </c>
      <c r="AF8" s="95" t="str">
        <f t="shared" si="4"/>
        <v/>
      </c>
      <c r="AG8" s="95" t="str">
        <f t="shared" si="3"/>
        <v/>
      </c>
      <c r="AH8" s="91" t="str">
        <f t="shared" si="5"/>
        <v/>
      </c>
      <c r="AI8" s="25"/>
      <c r="AJ8" s="25"/>
      <c r="AK8" s="25"/>
      <c r="AL8" s="25"/>
      <c r="AM8" s="25"/>
      <c r="AN8" s="25"/>
      <c r="AO8" s="26"/>
      <c r="AP8" s="222"/>
      <c r="AQ8" s="25"/>
      <c r="AR8" s="25"/>
      <c r="AS8" s="25"/>
      <c r="AT8" s="25"/>
      <c r="AU8" s="25"/>
      <c r="AV8" s="26"/>
      <c r="AW8" s="25" t="s">
        <v>98</v>
      </c>
      <c r="AX8" s="26"/>
      <c r="AY8" s="25" t="s">
        <v>100</v>
      </c>
      <c r="AZ8" s="25" t="s">
        <v>100</v>
      </c>
      <c r="BA8" s="25" t="s">
        <v>100</v>
      </c>
      <c r="BB8" s="25" t="s">
        <v>100</v>
      </c>
      <c r="BC8" s="25" t="s">
        <v>100</v>
      </c>
      <c r="BD8" s="26"/>
      <c r="BE8" s="25" t="s">
        <v>102</v>
      </c>
      <c r="BF8" s="26"/>
      <c r="BG8" s="25">
        <v>4692</v>
      </c>
      <c r="BH8" s="25">
        <v>5059</v>
      </c>
      <c r="BI8" s="25">
        <v>5443</v>
      </c>
      <c r="BJ8" s="25">
        <v>6202</v>
      </c>
      <c r="BK8" s="25">
        <v>6633</v>
      </c>
      <c r="BL8" s="230">
        <f t="shared" si="6"/>
        <v>10.874084919472914</v>
      </c>
      <c r="BM8" s="25">
        <v>385</v>
      </c>
      <c r="BN8" s="25">
        <v>125</v>
      </c>
      <c r="BO8" s="25">
        <v>142</v>
      </c>
      <c r="BP8" s="25">
        <v>744</v>
      </c>
      <c r="BQ8" s="25">
        <v>794</v>
      </c>
      <c r="BR8" s="25"/>
      <c r="BS8" s="25"/>
      <c r="BT8" s="25"/>
      <c r="BU8" s="25"/>
      <c r="BV8" s="25"/>
      <c r="BW8" s="25"/>
      <c r="BX8" s="25"/>
      <c r="BY8" s="25"/>
      <c r="BZ8" s="25"/>
      <c r="CA8" s="25"/>
      <c r="CB8" s="25"/>
      <c r="CC8" s="25"/>
      <c r="CD8" s="25"/>
      <c r="CE8" s="25"/>
      <c r="CF8" s="26"/>
      <c r="CG8" s="26" t="s">
        <v>98</v>
      </c>
      <c r="CH8" s="26" t="s">
        <v>143</v>
      </c>
      <c r="CI8" s="25"/>
      <c r="CJ8" s="37" t="s">
        <v>154</v>
      </c>
      <c r="CK8" s="26"/>
      <c r="CL8" s="25" t="s">
        <v>100</v>
      </c>
      <c r="CM8" s="26"/>
      <c r="CN8" s="25" t="s">
        <v>100</v>
      </c>
      <c r="CO8" s="26"/>
      <c r="CP8" s="25" t="s">
        <v>98</v>
      </c>
      <c r="CQ8" s="25" t="s">
        <v>100</v>
      </c>
      <c r="CR8" s="25" t="s">
        <v>100</v>
      </c>
      <c r="CS8" s="25" t="s">
        <v>100</v>
      </c>
      <c r="CT8" s="26"/>
      <c r="CU8" s="25" t="s">
        <v>100</v>
      </c>
      <c r="CV8" s="25" t="s">
        <v>100</v>
      </c>
      <c r="CW8" s="25" t="s">
        <v>100</v>
      </c>
      <c r="CX8" s="25" t="s">
        <v>98</v>
      </c>
      <c r="CY8" s="25" t="s">
        <v>100</v>
      </c>
      <c r="CZ8" s="25" t="s">
        <v>98</v>
      </c>
      <c r="DA8" s="25" t="s">
        <v>100</v>
      </c>
      <c r="DB8" s="25" t="s">
        <v>100</v>
      </c>
      <c r="DC8" s="26"/>
      <c r="DD8" s="25" t="s">
        <v>98</v>
      </c>
      <c r="DE8" s="25" t="s">
        <v>98</v>
      </c>
      <c r="DF8" s="25" t="s">
        <v>100</v>
      </c>
      <c r="DG8" s="25" t="s">
        <v>100</v>
      </c>
      <c r="DH8" s="25" t="s">
        <v>100</v>
      </c>
      <c r="DI8" s="25" t="s">
        <v>100</v>
      </c>
      <c r="DJ8" s="26"/>
      <c r="DK8" s="32"/>
    </row>
    <row r="9" spans="1:120" s="33" customFormat="1" ht="21.75" customHeight="1" x14ac:dyDescent="0.25">
      <c r="A9" s="24">
        <v>19</v>
      </c>
      <c r="B9" s="25" t="s">
        <v>302</v>
      </c>
      <c r="C9" s="25" t="s">
        <v>303</v>
      </c>
      <c r="D9" s="26" t="s">
        <v>304</v>
      </c>
      <c r="E9" s="27" t="s">
        <v>305</v>
      </c>
      <c r="F9" s="27"/>
      <c r="G9" s="25" t="s">
        <v>306</v>
      </c>
      <c r="H9" s="25" t="s">
        <v>307</v>
      </c>
      <c r="I9" s="27" t="s">
        <v>308</v>
      </c>
      <c r="J9" s="25" t="s">
        <v>309</v>
      </c>
      <c r="K9" s="28">
        <v>274</v>
      </c>
      <c r="L9" s="28">
        <v>269</v>
      </c>
      <c r="M9" s="29">
        <v>267</v>
      </c>
      <c r="N9" s="29">
        <v>269</v>
      </c>
      <c r="O9" s="47">
        <v>271</v>
      </c>
      <c r="P9" s="53">
        <v>339000</v>
      </c>
      <c r="Q9" s="53">
        <v>420000</v>
      </c>
      <c r="R9" s="53">
        <v>489000</v>
      </c>
      <c r="S9" s="53">
        <v>461000</v>
      </c>
      <c r="T9" s="54">
        <v>326000</v>
      </c>
      <c r="U9" s="25"/>
      <c r="V9" s="26" t="s">
        <v>98</v>
      </c>
      <c r="W9" s="26">
        <v>1</v>
      </c>
      <c r="X9" s="26">
        <v>54</v>
      </c>
      <c r="Y9" s="26">
        <v>1</v>
      </c>
      <c r="Z9" s="26">
        <v>6300</v>
      </c>
      <c r="AA9" s="222"/>
      <c r="AB9" s="26"/>
      <c r="AC9" s="94">
        <f t="shared" si="0"/>
        <v>54</v>
      </c>
      <c r="AD9" s="88">
        <f t="shared" si="1"/>
        <v>0.19926199261992619</v>
      </c>
      <c r="AE9" s="94">
        <f t="shared" si="2"/>
        <v>1</v>
      </c>
      <c r="AF9" s="95">
        <f t="shared" si="4"/>
        <v>18.518518518518519</v>
      </c>
      <c r="AG9" s="95">
        <f t="shared" si="3"/>
        <v>6300</v>
      </c>
      <c r="AH9" s="91">
        <f t="shared" si="5"/>
        <v>23.247232472324722</v>
      </c>
      <c r="AI9" s="25"/>
      <c r="AJ9" s="25">
        <v>50</v>
      </c>
      <c r="AK9" s="25"/>
      <c r="AL9" s="25"/>
      <c r="AM9" s="25"/>
      <c r="AN9" s="25">
        <v>50</v>
      </c>
      <c r="AO9" s="26"/>
      <c r="AP9" s="222">
        <v>19</v>
      </c>
      <c r="AQ9" s="30">
        <v>0.5</v>
      </c>
      <c r="AR9" s="25"/>
      <c r="AS9" s="30">
        <v>0.5</v>
      </c>
      <c r="AT9" s="25"/>
      <c r="AU9" s="25"/>
      <c r="AV9" s="26"/>
      <c r="AW9" s="25" t="s">
        <v>98</v>
      </c>
      <c r="AX9" s="26"/>
      <c r="AY9" s="25" t="s">
        <v>100</v>
      </c>
      <c r="AZ9" s="25" t="s">
        <v>98</v>
      </c>
      <c r="BA9" s="25" t="s">
        <v>100</v>
      </c>
      <c r="BB9" s="25" t="s">
        <v>100</v>
      </c>
      <c r="BC9" s="25" t="s">
        <v>100</v>
      </c>
      <c r="BD9" s="26"/>
      <c r="BE9" s="25" t="s">
        <v>102</v>
      </c>
      <c r="BF9" s="26"/>
      <c r="BG9" s="25">
        <v>2679</v>
      </c>
      <c r="BH9" s="25">
        <v>5117</v>
      </c>
      <c r="BI9" s="25">
        <v>2913</v>
      </c>
      <c r="BJ9" s="25">
        <v>3589</v>
      </c>
      <c r="BK9" s="25">
        <v>4525</v>
      </c>
      <c r="BL9" s="230">
        <f t="shared" si="6"/>
        <v>17.988929889298895</v>
      </c>
      <c r="BM9" s="25">
        <v>300</v>
      </c>
      <c r="BN9" s="25">
        <v>350</v>
      </c>
      <c r="BO9" s="25">
        <v>300</v>
      </c>
      <c r="BP9" s="25">
        <v>300</v>
      </c>
      <c r="BQ9" s="25">
        <v>350</v>
      </c>
      <c r="BR9" s="25"/>
      <c r="BS9" s="25"/>
      <c r="BT9" s="25"/>
      <c r="BU9" s="25"/>
      <c r="BV9" s="25"/>
      <c r="BW9" s="25">
        <v>1000</v>
      </c>
      <c r="BX9" s="25"/>
      <c r="BY9" s="25"/>
      <c r="BZ9" s="25"/>
      <c r="CA9" s="25"/>
      <c r="CB9" s="25">
        <v>100</v>
      </c>
      <c r="CC9" s="25">
        <v>100</v>
      </c>
      <c r="CD9" s="25">
        <v>100</v>
      </c>
      <c r="CE9" s="25">
        <v>100</v>
      </c>
      <c r="CF9" s="26">
        <v>100</v>
      </c>
      <c r="CG9" s="26" t="s">
        <v>98</v>
      </c>
      <c r="CH9" s="26" t="s">
        <v>310</v>
      </c>
      <c r="CI9" s="36" t="s">
        <v>130</v>
      </c>
      <c r="CJ9" s="26" t="s">
        <v>311</v>
      </c>
      <c r="CK9" s="26" t="s">
        <v>105</v>
      </c>
      <c r="CL9" s="25" t="s">
        <v>98</v>
      </c>
      <c r="CM9" s="26" t="s">
        <v>312</v>
      </c>
      <c r="CN9" s="25" t="s">
        <v>100</v>
      </c>
      <c r="CO9" s="26"/>
      <c r="CP9" s="25" t="s">
        <v>98</v>
      </c>
      <c r="CQ9" s="25" t="s">
        <v>100</v>
      </c>
      <c r="CR9" s="25" t="s">
        <v>100</v>
      </c>
      <c r="CS9" s="25" t="s">
        <v>100</v>
      </c>
      <c r="CT9" s="26"/>
      <c r="CU9" s="25" t="s">
        <v>100</v>
      </c>
      <c r="CV9" s="25" t="s">
        <v>98</v>
      </c>
      <c r="CW9" s="25" t="s">
        <v>98</v>
      </c>
      <c r="CX9" s="25" t="s">
        <v>98</v>
      </c>
      <c r="CY9" s="25" t="s">
        <v>100</v>
      </c>
      <c r="CZ9" s="25" t="s">
        <v>100</v>
      </c>
      <c r="DA9" s="25" t="s">
        <v>100</v>
      </c>
      <c r="DB9" s="25" t="s">
        <v>100</v>
      </c>
      <c r="DC9" s="26"/>
      <c r="DD9" s="25" t="s">
        <v>100</v>
      </c>
      <c r="DE9" s="25" t="s">
        <v>100</v>
      </c>
      <c r="DF9" s="25" t="s">
        <v>100</v>
      </c>
      <c r="DG9" s="25" t="s">
        <v>100</v>
      </c>
      <c r="DH9" s="25" t="s">
        <v>100</v>
      </c>
      <c r="DI9" s="25" t="s">
        <v>100</v>
      </c>
      <c r="DJ9" s="26" t="s">
        <v>154</v>
      </c>
      <c r="DK9" s="32" t="s">
        <v>313</v>
      </c>
    </row>
    <row r="10" spans="1:120" s="11" customFormat="1" ht="21.75" customHeight="1" x14ac:dyDescent="0.25">
      <c r="A10" s="17">
        <v>20</v>
      </c>
      <c r="B10" s="18" t="s">
        <v>314</v>
      </c>
      <c r="C10" s="18" t="s">
        <v>109</v>
      </c>
      <c r="D10" s="19" t="s">
        <v>315</v>
      </c>
      <c r="E10" s="20" t="s">
        <v>316</v>
      </c>
      <c r="F10" s="20" t="s">
        <v>317</v>
      </c>
      <c r="G10" s="18" t="s">
        <v>318</v>
      </c>
      <c r="H10" s="18" t="s">
        <v>319</v>
      </c>
      <c r="I10" s="20" t="s">
        <v>316</v>
      </c>
      <c r="J10" s="18" t="s">
        <v>320</v>
      </c>
      <c r="K10" s="21">
        <v>384</v>
      </c>
      <c r="L10" s="21">
        <v>369</v>
      </c>
      <c r="M10" s="22">
        <v>341</v>
      </c>
      <c r="N10" s="22">
        <v>338</v>
      </c>
      <c r="O10" s="46">
        <v>339</v>
      </c>
      <c r="P10" s="51">
        <v>393000</v>
      </c>
      <c r="Q10" s="51">
        <v>363000</v>
      </c>
      <c r="R10" s="51">
        <v>355000</v>
      </c>
      <c r="S10" s="51">
        <v>354000</v>
      </c>
      <c r="T10" s="52">
        <v>312000</v>
      </c>
      <c r="U10" s="18"/>
      <c r="V10" s="19" t="s">
        <v>98</v>
      </c>
      <c r="W10" s="19">
        <v>2</v>
      </c>
      <c r="X10" s="19">
        <v>63</v>
      </c>
      <c r="Y10" s="19">
        <v>4</v>
      </c>
      <c r="Z10" s="19">
        <v>20000</v>
      </c>
      <c r="AA10" s="223">
        <v>21</v>
      </c>
      <c r="AB10" s="19">
        <v>3209</v>
      </c>
      <c r="AC10" s="94">
        <f t="shared" si="0"/>
        <v>31.5</v>
      </c>
      <c r="AD10" s="88">
        <f t="shared" si="1"/>
        <v>0.18584070796460178</v>
      </c>
      <c r="AE10" s="94">
        <f t="shared" si="2"/>
        <v>2</v>
      </c>
      <c r="AF10" s="95">
        <f t="shared" si="4"/>
        <v>63.492063492063494</v>
      </c>
      <c r="AG10" s="95">
        <f t="shared" si="3"/>
        <v>10000</v>
      </c>
      <c r="AH10" s="91">
        <f t="shared" si="5"/>
        <v>58.997050147492622</v>
      </c>
      <c r="AI10" s="18"/>
      <c r="AJ10" s="18">
        <v>100</v>
      </c>
      <c r="AK10" s="18"/>
      <c r="AL10" s="18"/>
      <c r="AM10" s="18"/>
      <c r="AN10" s="18"/>
      <c r="AO10" s="19"/>
      <c r="AP10" s="223">
        <v>22</v>
      </c>
      <c r="AQ10" s="35">
        <v>1</v>
      </c>
      <c r="AR10" s="18"/>
      <c r="AS10" s="35">
        <v>1</v>
      </c>
      <c r="AT10" s="18"/>
      <c r="AU10" s="35">
        <v>1</v>
      </c>
      <c r="AV10" s="19"/>
      <c r="AW10" s="18" t="s">
        <v>98</v>
      </c>
      <c r="AX10" s="19"/>
      <c r="AY10" s="18" t="s">
        <v>100</v>
      </c>
      <c r="AZ10" s="18" t="s">
        <v>100</v>
      </c>
      <c r="BA10" s="18" t="s">
        <v>100</v>
      </c>
      <c r="BB10" s="18" t="s">
        <v>100</v>
      </c>
      <c r="BC10" s="18" t="s">
        <v>98</v>
      </c>
      <c r="BD10" s="19" t="s">
        <v>321</v>
      </c>
      <c r="BE10" s="18" t="s">
        <v>102</v>
      </c>
      <c r="BF10" s="19"/>
      <c r="BG10" s="18">
        <v>3241</v>
      </c>
      <c r="BH10" s="18">
        <v>3516</v>
      </c>
      <c r="BI10" s="18">
        <v>3551</v>
      </c>
      <c r="BJ10" s="18">
        <v>3202</v>
      </c>
      <c r="BK10" s="18">
        <v>4386</v>
      </c>
      <c r="BL10" s="230">
        <f t="shared" si="6"/>
        <v>16.126843657817108</v>
      </c>
      <c r="BM10" s="18">
        <v>1218</v>
      </c>
      <c r="BN10" s="18">
        <v>486</v>
      </c>
      <c r="BO10" s="18">
        <v>689</v>
      </c>
      <c r="BP10" s="18">
        <v>142</v>
      </c>
      <c r="BQ10" s="18">
        <v>1081</v>
      </c>
      <c r="BR10" s="18"/>
      <c r="BS10" s="18"/>
      <c r="BT10" s="18"/>
      <c r="BU10" s="18"/>
      <c r="BV10" s="18"/>
      <c r="BW10" s="18"/>
      <c r="BX10" s="18"/>
      <c r="BY10" s="18"/>
      <c r="BZ10" s="18"/>
      <c r="CA10" s="18"/>
      <c r="CB10" s="18"/>
      <c r="CC10" s="18"/>
      <c r="CD10" s="18"/>
      <c r="CE10" s="18"/>
      <c r="CF10" s="19"/>
      <c r="CG10" s="19" t="s">
        <v>98</v>
      </c>
      <c r="CH10" s="19" t="s">
        <v>103</v>
      </c>
      <c r="CI10" s="18" t="s">
        <v>130</v>
      </c>
      <c r="CJ10" s="19" t="s">
        <v>322</v>
      </c>
      <c r="CK10" s="19" t="s">
        <v>105</v>
      </c>
      <c r="CL10" s="18" t="s">
        <v>98</v>
      </c>
      <c r="CM10" s="19" t="s">
        <v>323</v>
      </c>
      <c r="CN10" s="18" t="s">
        <v>100</v>
      </c>
      <c r="CO10" s="19"/>
      <c r="CP10" s="18" t="s">
        <v>98</v>
      </c>
      <c r="CQ10" s="18" t="s">
        <v>98</v>
      </c>
      <c r="CR10" s="18" t="s">
        <v>100</v>
      </c>
      <c r="CS10" s="18" t="s">
        <v>100</v>
      </c>
      <c r="CT10" s="19"/>
      <c r="CU10" s="18" t="s">
        <v>100</v>
      </c>
      <c r="CV10" s="18" t="s">
        <v>98</v>
      </c>
      <c r="CW10" s="18" t="s">
        <v>98</v>
      </c>
      <c r="CX10" s="18" t="s">
        <v>98</v>
      </c>
      <c r="CY10" s="18" t="s">
        <v>100</v>
      </c>
      <c r="CZ10" s="18" t="s">
        <v>100</v>
      </c>
      <c r="DA10" s="18" t="s">
        <v>100</v>
      </c>
      <c r="DB10" s="18" t="s">
        <v>100</v>
      </c>
      <c r="DC10" s="19"/>
      <c r="DD10" s="18" t="s">
        <v>98</v>
      </c>
      <c r="DE10" s="18" t="s">
        <v>100</v>
      </c>
      <c r="DF10" s="18" t="s">
        <v>100</v>
      </c>
      <c r="DG10" s="18" t="s">
        <v>100</v>
      </c>
      <c r="DH10" s="18" t="s">
        <v>100</v>
      </c>
      <c r="DI10" s="18" t="s">
        <v>100</v>
      </c>
      <c r="DJ10" s="19"/>
      <c r="DK10" s="23" t="s">
        <v>324</v>
      </c>
    </row>
    <row r="11" spans="1:120" s="33" customFormat="1" ht="21.75" customHeight="1" x14ac:dyDescent="0.25">
      <c r="A11" s="24">
        <v>21</v>
      </c>
      <c r="B11" s="25" t="s">
        <v>325</v>
      </c>
      <c r="C11" s="25" t="s">
        <v>326</v>
      </c>
      <c r="D11" s="26" t="s">
        <v>327</v>
      </c>
      <c r="E11" s="27" t="s">
        <v>328</v>
      </c>
      <c r="F11" s="27" t="s">
        <v>329</v>
      </c>
      <c r="G11" s="25" t="s">
        <v>330</v>
      </c>
      <c r="H11" s="25" t="s">
        <v>331</v>
      </c>
      <c r="I11" s="27" t="s">
        <v>328</v>
      </c>
      <c r="J11" s="25" t="s">
        <v>332</v>
      </c>
      <c r="K11" s="28">
        <v>370</v>
      </c>
      <c r="L11" s="28">
        <v>368</v>
      </c>
      <c r="M11" s="29">
        <v>354</v>
      </c>
      <c r="N11" s="29">
        <v>360</v>
      </c>
      <c r="O11" s="47">
        <v>355</v>
      </c>
      <c r="P11" s="53">
        <v>381823</v>
      </c>
      <c r="Q11" s="53">
        <v>379797</v>
      </c>
      <c r="R11" s="53">
        <v>427388</v>
      </c>
      <c r="S11" s="53">
        <v>409674</v>
      </c>
      <c r="T11" s="54">
        <v>455656</v>
      </c>
      <c r="U11" s="25"/>
      <c r="V11" s="26" t="s">
        <v>98</v>
      </c>
      <c r="W11" s="26">
        <v>2</v>
      </c>
      <c r="X11" s="26">
        <v>70</v>
      </c>
      <c r="Y11" s="26"/>
      <c r="Z11" s="26">
        <v>20996</v>
      </c>
      <c r="AA11" s="222">
        <v>28</v>
      </c>
      <c r="AB11" s="26">
        <v>23410</v>
      </c>
      <c r="AC11" s="94">
        <f t="shared" si="0"/>
        <v>35</v>
      </c>
      <c r="AD11" s="88">
        <f t="shared" si="1"/>
        <v>0.19718309859154928</v>
      </c>
      <c r="AE11" s="94" t="str">
        <f t="shared" si="2"/>
        <v/>
      </c>
      <c r="AF11" s="95" t="str">
        <f t="shared" si="4"/>
        <v/>
      </c>
      <c r="AG11" s="95">
        <f t="shared" si="3"/>
        <v>10498</v>
      </c>
      <c r="AH11" s="91">
        <f t="shared" si="5"/>
        <v>59.143661971830987</v>
      </c>
      <c r="AI11" s="25"/>
      <c r="AJ11" s="25"/>
      <c r="AK11" s="25"/>
      <c r="AL11" s="25">
        <v>30</v>
      </c>
      <c r="AM11" s="25">
        <v>70</v>
      </c>
      <c r="AN11" s="25"/>
      <c r="AO11" s="26"/>
      <c r="AP11" s="222">
        <v>7</v>
      </c>
      <c r="AQ11" s="30">
        <v>1</v>
      </c>
      <c r="AR11" s="25"/>
      <c r="AS11" s="30">
        <v>0.5</v>
      </c>
      <c r="AT11" s="25"/>
      <c r="AU11" s="25" t="s">
        <v>99</v>
      </c>
      <c r="AV11" s="26"/>
      <c r="AW11" s="25" t="s">
        <v>98</v>
      </c>
      <c r="AX11" s="26"/>
      <c r="AY11" s="25" t="s">
        <v>100</v>
      </c>
      <c r="AZ11" s="25" t="s">
        <v>100</v>
      </c>
      <c r="BA11" s="25" t="s">
        <v>100</v>
      </c>
      <c r="BB11" s="25" t="s">
        <v>100</v>
      </c>
      <c r="BC11" s="25" t="s">
        <v>98</v>
      </c>
      <c r="BD11" s="26" t="s">
        <v>333</v>
      </c>
      <c r="BE11" s="25" t="s">
        <v>102</v>
      </c>
      <c r="BF11" s="26"/>
      <c r="BG11" s="25">
        <v>2817</v>
      </c>
      <c r="BH11" s="25">
        <v>3283</v>
      </c>
      <c r="BI11" s="25">
        <v>3520</v>
      </c>
      <c r="BJ11" s="25">
        <v>3679</v>
      </c>
      <c r="BK11" s="25">
        <v>3783</v>
      </c>
      <c r="BL11" s="230">
        <f t="shared" si="6"/>
        <v>12.166197183098591</v>
      </c>
      <c r="BM11" s="25">
        <v>1730</v>
      </c>
      <c r="BN11" s="25">
        <v>1447</v>
      </c>
      <c r="BO11" s="25">
        <v>567</v>
      </c>
      <c r="BP11" s="25">
        <v>488</v>
      </c>
      <c r="BQ11" s="25">
        <v>536</v>
      </c>
      <c r="BR11" s="25"/>
      <c r="BS11" s="25"/>
      <c r="BT11" s="25"/>
      <c r="BU11" s="25"/>
      <c r="BV11" s="25"/>
      <c r="BW11" s="25"/>
      <c r="BX11" s="25"/>
      <c r="BY11" s="25"/>
      <c r="BZ11" s="25"/>
      <c r="CA11" s="25"/>
      <c r="CB11" s="25"/>
      <c r="CC11" s="25"/>
      <c r="CD11" s="25"/>
      <c r="CE11" s="25"/>
      <c r="CF11" s="26"/>
      <c r="CG11" s="26" t="s">
        <v>98</v>
      </c>
      <c r="CH11" s="26" t="s">
        <v>118</v>
      </c>
      <c r="CI11" s="31"/>
      <c r="CJ11" s="37" t="s">
        <v>154</v>
      </c>
      <c r="CK11" s="26" t="s">
        <v>334</v>
      </c>
      <c r="CL11" s="25" t="s">
        <v>98</v>
      </c>
      <c r="CM11" s="26" t="s">
        <v>335</v>
      </c>
      <c r="CN11" s="25" t="s">
        <v>98</v>
      </c>
      <c r="CO11" s="26" t="s">
        <v>336</v>
      </c>
      <c r="CP11" s="25" t="s">
        <v>98</v>
      </c>
      <c r="CQ11" s="25" t="s">
        <v>98</v>
      </c>
      <c r="CR11" s="25" t="s">
        <v>100</v>
      </c>
      <c r="CS11" s="25" t="s">
        <v>100</v>
      </c>
      <c r="CT11" s="26"/>
      <c r="CU11" s="25" t="s">
        <v>100</v>
      </c>
      <c r="CV11" s="25" t="s">
        <v>100</v>
      </c>
      <c r="CW11" s="25" t="s">
        <v>100</v>
      </c>
      <c r="CX11" s="25" t="s">
        <v>98</v>
      </c>
      <c r="CY11" s="25" t="s">
        <v>100</v>
      </c>
      <c r="CZ11" s="25" t="s">
        <v>98</v>
      </c>
      <c r="DA11" s="25" t="s">
        <v>100</v>
      </c>
      <c r="DB11" s="25" t="s">
        <v>100</v>
      </c>
      <c r="DC11" s="26"/>
      <c r="DD11" s="25" t="s">
        <v>98</v>
      </c>
      <c r="DE11" s="25" t="s">
        <v>98</v>
      </c>
      <c r="DF11" s="25" t="s">
        <v>100</v>
      </c>
      <c r="DG11" s="25" t="s">
        <v>100</v>
      </c>
      <c r="DH11" s="25" t="s">
        <v>100</v>
      </c>
      <c r="DI11" s="25" t="s">
        <v>100</v>
      </c>
      <c r="DJ11" s="26"/>
      <c r="DK11" s="32" t="s">
        <v>337</v>
      </c>
    </row>
    <row r="12" spans="1:120" s="33" customFormat="1" ht="21.75" customHeight="1" x14ac:dyDescent="0.25">
      <c r="A12" s="24">
        <v>22</v>
      </c>
      <c r="B12" s="25" t="s">
        <v>338</v>
      </c>
      <c r="C12" s="25" t="s">
        <v>109</v>
      </c>
      <c r="D12" s="26" t="s">
        <v>339</v>
      </c>
      <c r="E12" s="25" t="s">
        <v>340</v>
      </c>
      <c r="F12" s="25" t="s">
        <v>341</v>
      </c>
      <c r="G12" s="25" t="s">
        <v>342</v>
      </c>
      <c r="H12" s="25" t="s">
        <v>343</v>
      </c>
      <c r="I12" s="25" t="s">
        <v>344</v>
      </c>
      <c r="J12" s="25" t="s">
        <v>345</v>
      </c>
      <c r="K12" s="25">
        <v>818</v>
      </c>
      <c r="L12" s="25">
        <v>814</v>
      </c>
      <c r="M12" s="29">
        <v>791</v>
      </c>
      <c r="N12" s="29">
        <v>788</v>
      </c>
      <c r="O12" s="47">
        <v>793</v>
      </c>
      <c r="P12" s="55">
        <v>751000</v>
      </c>
      <c r="Q12" s="55">
        <v>912000</v>
      </c>
      <c r="R12" s="55">
        <v>928000</v>
      </c>
      <c r="S12" s="55">
        <v>875000</v>
      </c>
      <c r="T12" s="56">
        <v>793000</v>
      </c>
      <c r="U12" s="25"/>
      <c r="V12" s="26"/>
      <c r="W12" s="26"/>
      <c r="X12" s="26"/>
      <c r="Y12" s="26"/>
      <c r="Z12" s="26"/>
      <c r="AA12" s="222"/>
      <c r="AB12" s="26"/>
      <c r="AC12" s="94" t="str">
        <f t="shared" si="0"/>
        <v/>
      </c>
      <c r="AD12" s="88" t="str">
        <f t="shared" si="1"/>
        <v/>
      </c>
      <c r="AE12" s="94" t="str">
        <f t="shared" si="2"/>
        <v/>
      </c>
      <c r="AF12" s="95" t="str">
        <f t="shared" si="4"/>
        <v/>
      </c>
      <c r="AG12" s="95" t="str">
        <f t="shared" si="3"/>
        <v/>
      </c>
      <c r="AH12" s="91" t="str">
        <f t="shared" si="5"/>
        <v/>
      </c>
      <c r="AI12" s="25"/>
      <c r="AJ12" s="25"/>
      <c r="AK12" s="25"/>
      <c r="AL12" s="25"/>
      <c r="AM12" s="25"/>
      <c r="AN12" s="25"/>
      <c r="AO12" s="26"/>
      <c r="AP12" s="222"/>
      <c r="AQ12" s="25"/>
      <c r="AR12" s="25"/>
      <c r="AS12" s="25"/>
      <c r="AT12" s="25"/>
      <c r="AU12" s="25"/>
      <c r="AV12" s="26"/>
      <c r="AW12" s="25"/>
      <c r="AX12" s="26"/>
      <c r="AY12" s="25" t="s">
        <v>100</v>
      </c>
      <c r="AZ12" s="25" t="s">
        <v>100</v>
      </c>
      <c r="BA12" s="25" t="s">
        <v>100</v>
      </c>
      <c r="BB12" s="25" t="s">
        <v>100</v>
      </c>
      <c r="BC12" s="25" t="s">
        <v>100</v>
      </c>
      <c r="BD12" s="26"/>
      <c r="BE12" s="25"/>
      <c r="BF12" s="26"/>
      <c r="BG12" s="25"/>
      <c r="BH12" s="25"/>
      <c r="BI12" s="25"/>
      <c r="BJ12" s="25"/>
      <c r="BK12" s="25"/>
      <c r="BL12" s="230" t="str">
        <f t="shared" si="6"/>
        <v/>
      </c>
      <c r="BM12" s="25"/>
      <c r="BN12" s="25"/>
      <c r="BO12" s="25"/>
      <c r="BP12" s="25"/>
      <c r="BQ12" s="25"/>
      <c r="BR12" s="25"/>
      <c r="BS12" s="25"/>
      <c r="BT12" s="25"/>
      <c r="BU12" s="25"/>
      <c r="BV12" s="25"/>
      <c r="BW12" s="25"/>
      <c r="BX12" s="25"/>
      <c r="BY12" s="25"/>
      <c r="BZ12" s="25"/>
      <c r="CA12" s="25"/>
      <c r="CB12" s="25"/>
      <c r="CC12" s="25"/>
      <c r="CD12" s="25"/>
      <c r="CE12" s="25"/>
      <c r="CF12" s="26"/>
      <c r="CG12" s="26" t="s">
        <v>100</v>
      </c>
      <c r="CH12" s="26"/>
      <c r="CI12" s="31"/>
      <c r="CJ12" s="37" t="s">
        <v>154</v>
      </c>
      <c r="CK12" s="26"/>
      <c r="CL12" s="36" t="s">
        <v>100</v>
      </c>
      <c r="CM12" s="26"/>
      <c r="CN12" s="36" t="s">
        <v>100</v>
      </c>
      <c r="CO12" s="26"/>
      <c r="CP12" s="25" t="s">
        <v>100</v>
      </c>
      <c r="CQ12" s="25" t="s">
        <v>100</v>
      </c>
      <c r="CR12" s="25" t="s">
        <v>100</v>
      </c>
      <c r="CS12" s="25"/>
      <c r="CT12" s="26" t="s">
        <v>100</v>
      </c>
      <c r="CU12" s="25" t="s">
        <v>100</v>
      </c>
      <c r="CV12" s="25" t="s">
        <v>100</v>
      </c>
      <c r="CW12" s="25" t="s">
        <v>100</v>
      </c>
      <c r="CX12" s="25" t="s">
        <v>100</v>
      </c>
      <c r="CY12" s="25" t="s">
        <v>100</v>
      </c>
      <c r="CZ12" s="25" t="s">
        <v>100</v>
      </c>
      <c r="DA12" s="25" t="s">
        <v>100</v>
      </c>
      <c r="DB12" s="25" t="s">
        <v>100</v>
      </c>
      <c r="DC12" s="26"/>
      <c r="DD12" s="25" t="s">
        <v>100</v>
      </c>
      <c r="DE12" s="25" t="s">
        <v>100</v>
      </c>
      <c r="DF12" s="25" t="s">
        <v>100</v>
      </c>
      <c r="DG12" s="25" t="s">
        <v>100</v>
      </c>
      <c r="DH12" s="25" t="s">
        <v>100</v>
      </c>
      <c r="DI12" s="25" t="s">
        <v>100</v>
      </c>
      <c r="DJ12" s="26"/>
      <c r="DK12" s="32" t="s">
        <v>346</v>
      </c>
    </row>
    <row r="13" spans="1:120" s="11" customFormat="1" ht="21.75" customHeight="1" x14ac:dyDescent="0.25">
      <c r="A13" s="17">
        <v>24</v>
      </c>
      <c r="B13" s="18" t="s">
        <v>358</v>
      </c>
      <c r="C13" s="18" t="s">
        <v>248</v>
      </c>
      <c r="D13" s="19" t="s">
        <v>359</v>
      </c>
      <c r="E13" s="20" t="s">
        <v>360</v>
      </c>
      <c r="F13" s="20"/>
      <c r="G13" s="18" t="s">
        <v>361</v>
      </c>
      <c r="H13" s="18" t="s">
        <v>362</v>
      </c>
      <c r="I13" s="20" t="s">
        <v>360</v>
      </c>
      <c r="J13" s="18" t="s">
        <v>361</v>
      </c>
      <c r="K13" s="21">
        <v>252</v>
      </c>
      <c r="L13" s="21">
        <v>252</v>
      </c>
      <c r="M13" s="22">
        <v>253</v>
      </c>
      <c r="N13" s="22">
        <v>242</v>
      </c>
      <c r="O13" s="46">
        <v>243</v>
      </c>
      <c r="P13" s="51">
        <v>160666</v>
      </c>
      <c r="Q13" s="51">
        <v>202737</v>
      </c>
      <c r="R13" s="51">
        <v>159302</v>
      </c>
      <c r="S13" s="51">
        <v>174040</v>
      </c>
      <c r="T13" s="52">
        <v>189271</v>
      </c>
      <c r="U13" s="18"/>
      <c r="V13" s="19" t="s">
        <v>98</v>
      </c>
      <c r="W13" s="19">
        <v>3</v>
      </c>
      <c r="X13" s="19">
        <v>43</v>
      </c>
      <c r="Y13" s="19">
        <v>4</v>
      </c>
      <c r="Z13" s="19">
        <v>9500</v>
      </c>
      <c r="AA13" s="223">
        <v>18</v>
      </c>
      <c r="AB13" s="19">
        <v>4577</v>
      </c>
      <c r="AC13" s="94">
        <f t="shared" si="0"/>
        <v>14.333333333333334</v>
      </c>
      <c r="AD13" s="88">
        <f t="shared" si="1"/>
        <v>0.17695473251028807</v>
      </c>
      <c r="AE13" s="94">
        <f t="shared" si="2"/>
        <v>1.3333333333333333</v>
      </c>
      <c r="AF13" s="95">
        <f t="shared" si="4"/>
        <v>93.023255813953483</v>
      </c>
      <c r="AG13" s="95">
        <f t="shared" si="3"/>
        <v>3166.6666666666665</v>
      </c>
      <c r="AH13" s="91">
        <f t="shared" si="5"/>
        <v>39.094650205761319</v>
      </c>
      <c r="AI13" s="18">
        <v>100</v>
      </c>
      <c r="AJ13" s="18"/>
      <c r="AK13" s="18"/>
      <c r="AL13" s="18"/>
      <c r="AM13" s="18"/>
      <c r="AN13" s="18"/>
      <c r="AO13" s="19"/>
      <c r="AP13" s="223">
        <v>35</v>
      </c>
      <c r="AQ13" s="18" t="s">
        <v>99</v>
      </c>
      <c r="AR13" s="18"/>
      <c r="AS13" s="18" t="s">
        <v>99</v>
      </c>
      <c r="AT13" s="18"/>
      <c r="AU13" s="18" t="s">
        <v>99</v>
      </c>
      <c r="AV13" s="19"/>
      <c r="AW13" s="18" t="s">
        <v>98</v>
      </c>
      <c r="AX13" s="19"/>
      <c r="AY13" s="18" t="s">
        <v>98</v>
      </c>
      <c r="AZ13" s="18" t="s">
        <v>100</v>
      </c>
      <c r="BA13" s="18" t="s">
        <v>100</v>
      </c>
      <c r="BB13" s="18" t="s">
        <v>100</v>
      </c>
      <c r="BC13" s="18" t="s">
        <v>100</v>
      </c>
      <c r="BD13" s="19"/>
      <c r="BE13" s="18" t="s">
        <v>102</v>
      </c>
      <c r="BF13" s="19"/>
      <c r="BG13" s="18">
        <v>2515</v>
      </c>
      <c r="BH13" s="18">
        <v>2441</v>
      </c>
      <c r="BI13" s="18">
        <v>2527</v>
      </c>
      <c r="BJ13" s="18">
        <v>2172</v>
      </c>
      <c r="BK13" s="18">
        <v>2277</v>
      </c>
      <c r="BL13" s="230">
        <f t="shared" si="6"/>
        <v>9.9711934156378597</v>
      </c>
      <c r="BM13" s="18">
        <v>521</v>
      </c>
      <c r="BN13" s="18">
        <v>647</v>
      </c>
      <c r="BO13" s="18">
        <v>491</v>
      </c>
      <c r="BP13" s="18">
        <v>229</v>
      </c>
      <c r="BQ13" s="18">
        <v>146</v>
      </c>
      <c r="BR13" s="18"/>
      <c r="BS13" s="18"/>
      <c r="BT13" s="18">
        <v>5860</v>
      </c>
      <c r="BU13" s="18">
        <v>7065</v>
      </c>
      <c r="BV13" s="18"/>
      <c r="BW13" s="18"/>
      <c r="BX13" s="18"/>
      <c r="BY13" s="18"/>
      <c r="BZ13" s="18"/>
      <c r="CA13" s="18"/>
      <c r="CB13" s="18">
        <v>3690</v>
      </c>
      <c r="CC13" s="18"/>
      <c r="CD13" s="18"/>
      <c r="CE13" s="18"/>
      <c r="CF13" s="19">
        <v>27266</v>
      </c>
      <c r="CG13" s="19" t="s">
        <v>100</v>
      </c>
      <c r="CH13" s="19" t="s">
        <v>118</v>
      </c>
      <c r="CI13" s="18" t="s">
        <v>363</v>
      </c>
      <c r="CJ13" s="19"/>
      <c r="CK13" s="19" t="s">
        <v>105</v>
      </c>
      <c r="CL13" s="18" t="s">
        <v>100</v>
      </c>
      <c r="CM13" s="19"/>
      <c r="CN13" s="18" t="s">
        <v>100</v>
      </c>
      <c r="CO13" s="19"/>
      <c r="CP13" s="18" t="s">
        <v>100</v>
      </c>
      <c r="CQ13" s="18" t="s">
        <v>98</v>
      </c>
      <c r="CR13" s="18" t="s">
        <v>100</v>
      </c>
      <c r="CS13" s="18" t="s">
        <v>100</v>
      </c>
      <c r="CT13" s="19"/>
      <c r="CU13" s="18" t="s">
        <v>100</v>
      </c>
      <c r="CV13" s="18" t="s">
        <v>98</v>
      </c>
      <c r="CW13" s="18" t="s">
        <v>100</v>
      </c>
      <c r="CX13" s="18" t="s">
        <v>98</v>
      </c>
      <c r="CY13" s="18" t="s">
        <v>100</v>
      </c>
      <c r="CZ13" s="18" t="s">
        <v>100</v>
      </c>
      <c r="DA13" s="18" t="s">
        <v>100</v>
      </c>
      <c r="DB13" s="18" t="s">
        <v>100</v>
      </c>
      <c r="DC13" s="19"/>
      <c r="DD13" s="18" t="s">
        <v>98</v>
      </c>
      <c r="DE13" s="18" t="s">
        <v>100</v>
      </c>
      <c r="DF13" s="18" t="s">
        <v>100</v>
      </c>
      <c r="DG13" s="18" t="s">
        <v>98</v>
      </c>
      <c r="DH13" s="18" t="s">
        <v>98</v>
      </c>
      <c r="DI13" s="18" t="s">
        <v>100</v>
      </c>
      <c r="DJ13" s="19"/>
      <c r="DK13" s="23"/>
    </row>
    <row r="14" spans="1:120" s="33" customFormat="1" ht="21.75" customHeight="1" x14ac:dyDescent="0.25">
      <c r="A14" s="24">
        <v>25</v>
      </c>
      <c r="B14" s="25" t="s">
        <v>364</v>
      </c>
      <c r="C14" s="25" t="s">
        <v>109</v>
      </c>
      <c r="D14" s="26" t="s">
        <v>365</v>
      </c>
      <c r="E14" s="27" t="s">
        <v>112</v>
      </c>
      <c r="F14" s="27" t="s">
        <v>113</v>
      </c>
      <c r="G14" s="25" t="s">
        <v>114</v>
      </c>
      <c r="H14" s="25" t="s">
        <v>366</v>
      </c>
      <c r="I14" s="27" t="s">
        <v>116</v>
      </c>
      <c r="J14" s="25" t="s">
        <v>114</v>
      </c>
      <c r="K14" s="28">
        <v>269</v>
      </c>
      <c r="L14" s="28">
        <v>273</v>
      </c>
      <c r="M14" s="29">
        <v>266</v>
      </c>
      <c r="N14" s="29">
        <v>262</v>
      </c>
      <c r="O14" s="47">
        <v>267</v>
      </c>
      <c r="P14" s="53">
        <v>235278</v>
      </c>
      <c r="Q14" s="53">
        <v>242356</v>
      </c>
      <c r="R14" s="53">
        <v>220368</v>
      </c>
      <c r="S14" s="53">
        <v>212619</v>
      </c>
      <c r="T14" s="54">
        <v>204901</v>
      </c>
      <c r="U14" s="25"/>
      <c r="V14" s="26" t="s">
        <v>98</v>
      </c>
      <c r="W14" s="26">
        <v>1</v>
      </c>
      <c r="X14" s="26">
        <v>28</v>
      </c>
      <c r="Y14" s="26">
        <v>4</v>
      </c>
      <c r="Z14" s="26">
        <v>13000</v>
      </c>
      <c r="AA14" s="222">
        <v>16</v>
      </c>
      <c r="AB14" s="26">
        <v>8000</v>
      </c>
      <c r="AC14" s="94">
        <f t="shared" si="0"/>
        <v>28</v>
      </c>
      <c r="AD14" s="88">
        <f t="shared" si="1"/>
        <v>0.10486891385767791</v>
      </c>
      <c r="AE14" s="94">
        <f t="shared" si="2"/>
        <v>4</v>
      </c>
      <c r="AF14" s="95">
        <f t="shared" si="4"/>
        <v>142.85714285714286</v>
      </c>
      <c r="AG14" s="95">
        <f t="shared" si="3"/>
        <v>13000</v>
      </c>
      <c r="AH14" s="91">
        <f t="shared" si="5"/>
        <v>48.68913857677903</v>
      </c>
      <c r="AI14" s="25">
        <v>95</v>
      </c>
      <c r="AJ14" s="25">
        <v>5</v>
      </c>
      <c r="AK14" s="25"/>
      <c r="AL14" s="25"/>
      <c r="AM14" s="25"/>
      <c r="AN14" s="25"/>
      <c r="AO14" s="26"/>
      <c r="AP14" s="222">
        <v>20</v>
      </c>
      <c r="AQ14" s="25" t="s">
        <v>99</v>
      </c>
      <c r="AR14" s="25"/>
      <c r="AS14" s="25" t="s">
        <v>99</v>
      </c>
      <c r="AT14" s="25"/>
      <c r="AU14" s="25" t="s">
        <v>99</v>
      </c>
      <c r="AV14" s="26"/>
      <c r="AW14" s="25" t="s">
        <v>98</v>
      </c>
      <c r="AX14" s="26"/>
      <c r="AY14" s="25" t="s">
        <v>100</v>
      </c>
      <c r="AZ14" s="25" t="s">
        <v>100</v>
      </c>
      <c r="BA14" s="25" t="s">
        <v>100</v>
      </c>
      <c r="BB14" s="25" t="s">
        <v>100</v>
      </c>
      <c r="BC14" s="25" t="s">
        <v>98</v>
      </c>
      <c r="BD14" s="26" t="s">
        <v>117</v>
      </c>
      <c r="BE14" s="25" t="s">
        <v>102</v>
      </c>
      <c r="BF14" s="26"/>
      <c r="BG14" s="25">
        <v>2354</v>
      </c>
      <c r="BH14" s="25">
        <v>2178</v>
      </c>
      <c r="BI14" s="25">
        <v>2885</v>
      </c>
      <c r="BJ14" s="25">
        <v>2725</v>
      </c>
      <c r="BK14" s="25">
        <v>2610</v>
      </c>
      <c r="BL14" s="230">
        <f t="shared" si="6"/>
        <v>12.958801498127341</v>
      </c>
      <c r="BM14" s="25">
        <v>210</v>
      </c>
      <c r="BN14" s="25">
        <v>457</v>
      </c>
      <c r="BO14" s="25"/>
      <c r="BP14" s="25">
        <v>279</v>
      </c>
      <c r="BQ14" s="25">
        <v>850</v>
      </c>
      <c r="BR14" s="25"/>
      <c r="BS14" s="25"/>
      <c r="BT14" s="25"/>
      <c r="BU14" s="25"/>
      <c r="BV14" s="25"/>
      <c r="BW14" s="25"/>
      <c r="BX14" s="25"/>
      <c r="BY14" s="25"/>
      <c r="BZ14" s="25"/>
      <c r="CA14" s="25"/>
      <c r="CB14" s="25"/>
      <c r="CC14" s="25"/>
      <c r="CD14" s="25"/>
      <c r="CE14" s="25"/>
      <c r="CF14" s="26"/>
      <c r="CG14" s="26" t="s">
        <v>100</v>
      </c>
      <c r="CH14" s="26" t="s">
        <v>103</v>
      </c>
      <c r="CI14" s="31"/>
      <c r="CJ14" s="37" t="s">
        <v>154</v>
      </c>
      <c r="CK14" s="26" t="s">
        <v>105</v>
      </c>
      <c r="CL14" s="25" t="s">
        <v>98</v>
      </c>
      <c r="CM14" s="26" t="s">
        <v>119</v>
      </c>
      <c r="CN14" s="25" t="s">
        <v>100</v>
      </c>
      <c r="CO14" s="26"/>
      <c r="CP14" s="25" t="s">
        <v>98</v>
      </c>
      <c r="CQ14" s="25" t="s">
        <v>98</v>
      </c>
      <c r="CR14" s="25" t="s">
        <v>100</v>
      </c>
      <c r="CS14" s="25" t="s">
        <v>100</v>
      </c>
      <c r="CT14" s="26"/>
      <c r="CU14" s="25" t="s">
        <v>100</v>
      </c>
      <c r="CV14" s="25" t="s">
        <v>98</v>
      </c>
      <c r="CW14" s="25" t="s">
        <v>98</v>
      </c>
      <c r="CX14" s="25" t="s">
        <v>98</v>
      </c>
      <c r="CY14" s="25" t="s">
        <v>100</v>
      </c>
      <c r="CZ14" s="25" t="s">
        <v>98</v>
      </c>
      <c r="DA14" s="25" t="s">
        <v>100</v>
      </c>
      <c r="DB14" s="25" t="s">
        <v>100</v>
      </c>
      <c r="DC14" s="26"/>
      <c r="DD14" s="25" t="s">
        <v>98</v>
      </c>
      <c r="DE14" s="25" t="s">
        <v>100</v>
      </c>
      <c r="DF14" s="25" t="s">
        <v>100</v>
      </c>
      <c r="DG14" s="25" t="s">
        <v>100</v>
      </c>
      <c r="DH14" s="25" t="s">
        <v>100</v>
      </c>
      <c r="DI14" s="25" t="s">
        <v>100</v>
      </c>
      <c r="DJ14" s="26"/>
      <c r="DK14" s="32"/>
    </row>
    <row r="15" spans="1:120" s="11" customFormat="1" ht="21.75" customHeight="1" x14ac:dyDescent="0.25">
      <c r="A15" s="17">
        <v>26</v>
      </c>
      <c r="B15" s="18" t="s">
        <v>367</v>
      </c>
      <c r="C15" s="18" t="s">
        <v>368</v>
      </c>
      <c r="D15" s="19" t="s">
        <v>369</v>
      </c>
      <c r="E15" s="20" t="s">
        <v>93</v>
      </c>
      <c r="F15" s="20" t="s">
        <v>93</v>
      </c>
      <c r="G15" s="18" t="s">
        <v>93</v>
      </c>
      <c r="H15" s="18" t="s">
        <v>370</v>
      </c>
      <c r="I15" s="20" t="s">
        <v>371</v>
      </c>
      <c r="J15" s="18" t="s">
        <v>372</v>
      </c>
      <c r="K15" s="21">
        <v>128</v>
      </c>
      <c r="L15" s="21">
        <v>145</v>
      </c>
      <c r="M15" s="22">
        <v>166</v>
      </c>
      <c r="N15" s="22">
        <v>160</v>
      </c>
      <c r="O15" s="46">
        <v>165</v>
      </c>
      <c r="P15" s="51">
        <v>138000</v>
      </c>
      <c r="Q15" s="51">
        <v>146000</v>
      </c>
      <c r="R15" s="51">
        <v>161000</v>
      </c>
      <c r="S15" s="51">
        <v>169000</v>
      </c>
      <c r="T15" s="52">
        <v>185000</v>
      </c>
      <c r="U15" s="18"/>
      <c r="V15" s="19" t="s">
        <v>98</v>
      </c>
      <c r="W15" s="19">
        <v>2</v>
      </c>
      <c r="X15" s="19">
        <v>55</v>
      </c>
      <c r="Y15" s="19">
        <v>4</v>
      </c>
      <c r="Z15" s="19">
        <v>12727</v>
      </c>
      <c r="AA15" s="223">
        <v>21</v>
      </c>
      <c r="AB15" s="19">
        <v>7983</v>
      </c>
      <c r="AC15" s="94">
        <f t="shared" si="0"/>
        <v>27.5</v>
      </c>
      <c r="AD15" s="88">
        <f t="shared" si="1"/>
        <v>0.33333333333333331</v>
      </c>
      <c r="AE15" s="94">
        <f t="shared" si="2"/>
        <v>2</v>
      </c>
      <c r="AF15" s="95">
        <f t="shared" si="4"/>
        <v>72.727272727272734</v>
      </c>
      <c r="AG15" s="95">
        <f t="shared" si="3"/>
        <v>6363.5</v>
      </c>
      <c r="AH15" s="91">
        <f t="shared" si="5"/>
        <v>77.13333333333334</v>
      </c>
      <c r="AI15" s="18"/>
      <c r="AJ15" s="18">
        <v>100</v>
      </c>
      <c r="AK15" s="18"/>
      <c r="AL15" s="18"/>
      <c r="AM15" s="18"/>
      <c r="AN15" s="18"/>
      <c r="AO15" s="19"/>
      <c r="AP15" s="223">
        <v>18</v>
      </c>
      <c r="AQ15" s="18" t="s">
        <v>99</v>
      </c>
      <c r="AR15" s="18"/>
      <c r="AS15" s="18" t="s">
        <v>99</v>
      </c>
      <c r="AT15" s="18"/>
      <c r="AU15" s="18" t="s">
        <v>99</v>
      </c>
      <c r="AV15" s="19"/>
      <c r="AW15" s="18" t="s">
        <v>98</v>
      </c>
      <c r="AX15" s="19"/>
      <c r="AY15" s="18" t="s">
        <v>100</v>
      </c>
      <c r="AZ15" s="18" t="s">
        <v>100</v>
      </c>
      <c r="BA15" s="18" t="s">
        <v>100</v>
      </c>
      <c r="BB15" s="18" t="s">
        <v>100</v>
      </c>
      <c r="BC15" s="18" t="s">
        <v>100</v>
      </c>
      <c r="BD15" s="19"/>
      <c r="BE15" s="18" t="s">
        <v>102</v>
      </c>
      <c r="BF15" s="19"/>
      <c r="BG15" s="18">
        <v>3591</v>
      </c>
      <c r="BH15" s="18">
        <v>1564</v>
      </c>
      <c r="BI15" s="18">
        <v>3023</v>
      </c>
      <c r="BJ15" s="18">
        <v>2993</v>
      </c>
      <c r="BK15" s="18">
        <v>3052</v>
      </c>
      <c r="BL15" s="230">
        <f t="shared" si="6"/>
        <v>20.630303030303029</v>
      </c>
      <c r="BM15" s="18">
        <v>438</v>
      </c>
      <c r="BN15" s="18">
        <v>423</v>
      </c>
      <c r="BO15" s="18">
        <v>675</v>
      </c>
      <c r="BP15" s="18">
        <v>132</v>
      </c>
      <c r="BQ15" s="18">
        <v>352</v>
      </c>
      <c r="BR15" s="18"/>
      <c r="BS15" s="18"/>
      <c r="BT15" s="18"/>
      <c r="BU15" s="18"/>
      <c r="BV15" s="18"/>
      <c r="BW15" s="18"/>
      <c r="BX15" s="18"/>
      <c r="BY15" s="18"/>
      <c r="BZ15" s="18"/>
      <c r="CA15" s="18"/>
      <c r="CB15" s="18"/>
      <c r="CC15" s="18"/>
      <c r="CD15" s="18"/>
      <c r="CE15" s="18"/>
      <c r="CF15" s="19"/>
      <c r="CG15" s="19" t="s">
        <v>100</v>
      </c>
      <c r="CH15" s="19" t="s">
        <v>103</v>
      </c>
      <c r="CI15" s="36"/>
      <c r="CJ15" s="19" t="s">
        <v>154</v>
      </c>
      <c r="CK15" s="19" t="s">
        <v>105</v>
      </c>
      <c r="CL15" s="18" t="s">
        <v>98</v>
      </c>
      <c r="CM15" s="19" t="s">
        <v>203</v>
      </c>
      <c r="CN15" s="18" t="s">
        <v>100</v>
      </c>
      <c r="CO15" s="19"/>
      <c r="CP15" s="18" t="s">
        <v>100</v>
      </c>
      <c r="CQ15" s="18" t="s">
        <v>100</v>
      </c>
      <c r="CR15" s="18" t="s">
        <v>100</v>
      </c>
      <c r="CS15" s="18" t="s">
        <v>100</v>
      </c>
      <c r="CT15" s="19"/>
      <c r="CU15" s="18" t="s">
        <v>100</v>
      </c>
      <c r="CV15" s="18" t="s">
        <v>100</v>
      </c>
      <c r="CW15" s="18" t="s">
        <v>98</v>
      </c>
      <c r="CX15" s="18" t="s">
        <v>98</v>
      </c>
      <c r="CY15" s="18" t="s">
        <v>100</v>
      </c>
      <c r="CZ15" s="18" t="s">
        <v>100</v>
      </c>
      <c r="DA15" s="18" t="s">
        <v>100</v>
      </c>
      <c r="DB15" s="18" t="s">
        <v>100</v>
      </c>
      <c r="DC15" s="19"/>
      <c r="DD15" s="18" t="s">
        <v>98</v>
      </c>
      <c r="DE15" s="18" t="s">
        <v>100</v>
      </c>
      <c r="DF15" s="18" t="s">
        <v>100</v>
      </c>
      <c r="DG15" s="18" t="s">
        <v>100</v>
      </c>
      <c r="DH15" s="18" t="s">
        <v>100</v>
      </c>
      <c r="DI15" s="18" t="s">
        <v>98</v>
      </c>
      <c r="DJ15" s="19" t="s">
        <v>373</v>
      </c>
      <c r="DK15" s="23"/>
    </row>
    <row r="16" spans="1:120" s="33" customFormat="1" ht="21.75" customHeight="1" x14ac:dyDescent="0.25">
      <c r="A16" s="17">
        <v>28</v>
      </c>
      <c r="B16" s="18" t="s">
        <v>384</v>
      </c>
      <c r="C16" s="18" t="s">
        <v>109</v>
      </c>
      <c r="D16" s="19" t="s">
        <v>385</v>
      </c>
      <c r="E16" s="20" t="s">
        <v>386</v>
      </c>
      <c r="F16" s="20" t="s">
        <v>387</v>
      </c>
      <c r="G16" s="18" t="s">
        <v>388</v>
      </c>
      <c r="H16" s="18" t="s">
        <v>389</v>
      </c>
      <c r="I16" s="20" t="s">
        <v>390</v>
      </c>
      <c r="J16" s="18" t="s">
        <v>391</v>
      </c>
      <c r="K16" s="21">
        <v>870</v>
      </c>
      <c r="L16" s="21">
        <v>852</v>
      </c>
      <c r="M16" s="22">
        <v>838</v>
      </c>
      <c r="N16" s="22">
        <v>772</v>
      </c>
      <c r="O16" s="46">
        <v>763</v>
      </c>
      <c r="P16" s="51">
        <v>949000</v>
      </c>
      <c r="Q16" s="51">
        <v>962000</v>
      </c>
      <c r="R16" s="51">
        <v>1172000</v>
      </c>
      <c r="S16" s="51">
        <v>923000</v>
      </c>
      <c r="T16" s="52">
        <v>1811000</v>
      </c>
      <c r="U16" s="18" t="s">
        <v>392</v>
      </c>
      <c r="V16" s="19" t="s">
        <v>100</v>
      </c>
      <c r="W16" s="19">
        <v>7</v>
      </c>
      <c r="X16" s="19">
        <v>112</v>
      </c>
      <c r="Y16" s="19">
        <v>9</v>
      </c>
      <c r="Z16" s="19">
        <v>21691</v>
      </c>
      <c r="AA16" s="223">
        <v>28</v>
      </c>
      <c r="AB16" s="19">
        <v>27138</v>
      </c>
      <c r="AC16" s="94">
        <f t="shared" si="0"/>
        <v>16</v>
      </c>
      <c r="AD16" s="88">
        <f t="shared" si="1"/>
        <v>0.14678899082568808</v>
      </c>
      <c r="AE16" s="94">
        <f t="shared" si="2"/>
        <v>1.2857142857142858</v>
      </c>
      <c r="AF16" s="95">
        <f t="shared" si="4"/>
        <v>80.357142857142861</v>
      </c>
      <c r="AG16" s="95">
        <f t="shared" si="3"/>
        <v>3098.7142857142858</v>
      </c>
      <c r="AH16" s="91">
        <f t="shared" si="5"/>
        <v>28.428571428571427</v>
      </c>
      <c r="AI16" s="18">
        <v>5</v>
      </c>
      <c r="AJ16" s="18">
        <v>95</v>
      </c>
      <c r="AK16" s="18"/>
      <c r="AL16" s="18"/>
      <c r="AM16" s="18"/>
      <c r="AN16" s="18"/>
      <c r="AO16" s="19"/>
      <c r="AP16" s="223">
        <v>20</v>
      </c>
      <c r="AQ16" s="18" t="s">
        <v>99</v>
      </c>
      <c r="AR16" s="18"/>
      <c r="AS16" s="18" t="s">
        <v>99</v>
      </c>
      <c r="AT16" s="18"/>
      <c r="AU16" s="18" t="s">
        <v>99</v>
      </c>
      <c r="AV16" s="19"/>
      <c r="AW16" s="18" t="s">
        <v>98</v>
      </c>
      <c r="AX16" s="19"/>
      <c r="AY16" s="18" t="s">
        <v>100</v>
      </c>
      <c r="AZ16" s="18" t="s">
        <v>100</v>
      </c>
      <c r="BA16" s="18" t="s">
        <v>100</v>
      </c>
      <c r="BB16" s="18" t="s">
        <v>100</v>
      </c>
      <c r="BC16" s="18" t="s">
        <v>98</v>
      </c>
      <c r="BD16" s="19" t="s">
        <v>393</v>
      </c>
      <c r="BE16" s="18" t="s">
        <v>102</v>
      </c>
      <c r="BF16" s="19"/>
      <c r="BG16" s="18">
        <v>5142</v>
      </c>
      <c r="BH16" s="18">
        <v>4764</v>
      </c>
      <c r="BI16" s="18">
        <v>3621</v>
      </c>
      <c r="BJ16" s="18">
        <v>4430</v>
      </c>
      <c r="BK16" s="18">
        <v>4622</v>
      </c>
      <c r="BL16" s="230">
        <f t="shared" si="6"/>
        <v>7.669724770642202</v>
      </c>
      <c r="BM16" s="18">
        <v>1166</v>
      </c>
      <c r="BN16" s="18">
        <v>353</v>
      </c>
      <c r="BO16" s="18">
        <v>2632</v>
      </c>
      <c r="BP16" s="18">
        <v>848</v>
      </c>
      <c r="BQ16" s="18">
        <v>1230</v>
      </c>
      <c r="BR16" s="18"/>
      <c r="BS16" s="18"/>
      <c r="BT16" s="18"/>
      <c r="BU16" s="18"/>
      <c r="BV16" s="18"/>
      <c r="BW16" s="18"/>
      <c r="BX16" s="18"/>
      <c r="BY16" s="18"/>
      <c r="BZ16" s="18"/>
      <c r="CA16" s="18"/>
      <c r="CB16" s="18"/>
      <c r="CC16" s="18"/>
      <c r="CD16" s="18"/>
      <c r="CE16" s="18"/>
      <c r="CF16" s="19"/>
      <c r="CG16" s="19" t="s">
        <v>100</v>
      </c>
      <c r="CH16" s="19" t="s">
        <v>103</v>
      </c>
      <c r="CI16" s="18" t="s">
        <v>164</v>
      </c>
      <c r="CJ16" s="19"/>
      <c r="CK16" s="19" t="s">
        <v>105</v>
      </c>
      <c r="CL16" s="18" t="s">
        <v>98</v>
      </c>
      <c r="CM16" s="19" t="s">
        <v>394</v>
      </c>
      <c r="CN16" s="18" t="s">
        <v>100</v>
      </c>
      <c r="CO16" s="19"/>
      <c r="CP16" s="18" t="s">
        <v>100</v>
      </c>
      <c r="CQ16" s="18" t="s">
        <v>98</v>
      </c>
      <c r="CR16" s="18" t="s">
        <v>98</v>
      </c>
      <c r="CS16" s="18" t="s">
        <v>100</v>
      </c>
      <c r="CT16" s="19"/>
      <c r="CU16" s="18" t="s">
        <v>100</v>
      </c>
      <c r="CV16" s="18" t="s">
        <v>100</v>
      </c>
      <c r="CW16" s="18" t="s">
        <v>98</v>
      </c>
      <c r="CX16" s="18" t="s">
        <v>98</v>
      </c>
      <c r="CY16" s="18" t="s">
        <v>100</v>
      </c>
      <c r="CZ16" s="18" t="s">
        <v>98</v>
      </c>
      <c r="DA16" s="18" t="s">
        <v>98</v>
      </c>
      <c r="DB16" s="18" t="s">
        <v>100</v>
      </c>
      <c r="DC16" s="19"/>
      <c r="DD16" s="18" t="s">
        <v>98</v>
      </c>
      <c r="DE16" s="18" t="s">
        <v>100</v>
      </c>
      <c r="DF16" s="18" t="s">
        <v>100</v>
      </c>
      <c r="DG16" s="18" t="s">
        <v>100</v>
      </c>
      <c r="DH16" s="18" t="s">
        <v>100</v>
      </c>
      <c r="DI16" s="18" t="s">
        <v>100</v>
      </c>
      <c r="DJ16" s="19"/>
      <c r="DK16" s="23"/>
    </row>
    <row r="17" spans="1:115" s="11" customFormat="1" ht="21.75" customHeight="1" x14ac:dyDescent="0.25">
      <c r="A17" s="17">
        <v>29</v>
      </c>
      <c r="B17" s="18" t="s">
        <v>395</v>
      </c>
      <c r="C17" s="18" t="s">
        <v>396</v>
      </c>
      <c r="D17" s="19" t="s">
        <v>397</v>
      </c>
      <c r="E17" s="20" t="s">
        <v>398</v>
      </c>
      <c r="F17" s="20" t="s">
        <v>124</v>
      </c>
      <c r="G17" s="18" t="s">
        <v>125</v>
      </c>
      <c r="H17" s="18" t="s">
        <v>126</v>
      </c>
      <c r="I17" s="20" t="s">
        <v>127</v>
      </c>
      <c r="J17" s="18" t="s">
        <v>128</v>
      </c>
      <c r="K17" s="21">
        <v>617</v>
      </c>
      <c r="L17" s="21">
        <v>604</v>
      </c>
      <c r="M17" s="22">
        <v>599</v>
      </c>
      <c r="N17" s="22">
        <v>580</v>
      </c>
      <c r="O17" s="46">
        <v>567</v>
      </c>
      <c r="P17" s="51">
        <v>659000</v>
      </c>
      <c r="Q17" s="51">
        <v>624000</v>
      </c>
      <c r="R17" s="51">
        <v>626000</v>
      </c>
      <c r="S17" s="51">
        <v>671000</v>
      </c>
      <c r="T17" s="52">
        <v>655000</v>
      </c>
      <c r="U17" s="18" t="s">
        <v>129</v>
      </c>
      <c r="V17" s="19" t="s">
        <v>100</v>
      </c>
      <c r="W17" s="19">
        <v>35</v>
      </c>
      <c r="X17" s="19">
        <v>108</v>
      </c>
      <c r="Y17" s="19">
        <v>10</v>
      </c>
      <c r="Z17" s="19">
        <v>43741</v>
      </c>
      <c r="AA17" s="223">
        <v>18</v>
      </c>
      <c r="AB17" s="19">
        <v>21574</v>
      </c>
      <c r="AC17" s="94">
        <f t="shared" si="0"/>
        <v>3.0857142857142859</v>
      </c>
      <c r="AD17" s="88">
        <f t="shared" si="1"/>
        <v>0.19047619047619047</v>
      </c>
      <c r="AE17" s="94">
        <f t="shared" si="2"/>
        <v>0.2857142857142857</v>
      </c>
      <c r="AF17" s="95">
        <f t="shared" si="4"/>
        <v>92.592592592592595</v>
      </c>
      <c r="AG17" s="95">
        <f t="shared" si="3"/>
        <v>1249.7428571428572</v>
      </c>
      <c r="AH17" s="91">
        <f t="shared" si="5"/>
        <v>77.144620811287481</v>
      </c>
      <c r="AI17" s="18">
        <v>50</v>
      </c>
      <c r="AJ17" s="18">
        <v>50</v>
      </c>
      <c r="AK17" s="18"/>
      <c r="AL17" s="18"/>
      <c r="AM17" s="18"/>
      <c r="AN17" s="18"/>
      <c r="AO17" s="19"/>
      <c r="AP17" s="223">
        <v>20</v>
      </c>
      <c r="AQ17" s="35">
        <v>1</v>
      </c>
      <c r="AR17" s="18"/>
      <c r="AS17" s="35">
        <v>0.5</v>
      </c>
      <c r="AT17" s="18"/>
      <c r="AU17" s="35">
        <v>0.5</v>
      </c>
      <c r="AV17" s="19"/>
      <c r="AW17" s="18" t="s">
        <v>98</v>
      </c>
      <c r="AX17" s="19"/>
      <c r="AY17" s="18" t="s">
        <v>100</v>
      </c>
      <c r="AZ17" s="18" t="s">
        <v>100</v>
      </c>
      <c r="BA17" s="18" t="s">
        <v>100</v>
      </c>
      <c r="BB17" s="18" t="s">
        <v>100</v>
      </c>
      <c r="BC17" s="18" t="s">
        <v>100</v>
      </c>
      <c r="BD17" s="19"/>
      <c r="BE17" s="18" t="s">
        <v>102</v>
      </c>
      <c r="BF17" s="19"/>
      <c r="BG17" s="18">
        <v>5050</v>
      </c>
      <c r="BH17" s="18">
        <v>7201</v>
      </c>
      <c r="BI17" s="18">
        <v>8442</v>
      </c>
      <c r="BJ17" s="18">
        <v>5952</v>
      </c>
      <c r="BK17" s="18">
        <v>9109</v>
      </c>
      <c r="BL17" s="230">
        <f t="shared" si="6"/>
        <v>20.257495590828924</v>
      </c>
      <c r="BM17" s="18">
        <v>358</v>
      </c>
      <c r="BN17" s="18">
        <v>1687</v>
      </c>
      <c r="BO17" s="18">
        <v>1867</v>
      </c>
      <c r="BP17" s="18">
        <v>1503</v>
      </c>
      <c r="BQ17" s="18">
        <v>2377</v>
      </c>
      <c r="BR17" s="18">
        <v>522</v>
      </c>
      <c r="BS17" s="18"/>
      <c r="BT17" s="18">
        <v>8082</v>
      </c>
      <c r="BU17" s="18"/>
      <c r="BV17" s="18"/>
      <c r="BW17" s="18"/>
      <c r="BX17" s="18"/>
      <c r="BY17" s="18"/>
      <c r="BZ17" s="18"/>
      <c r="CA17" s="18"/>
      <c r="CB17" s="18"/>
      <c r="CC17" s="18"/>
      <c r="CD17" s="18"/>
      <c r="CE17" s="18"/>
      <c r="CF17" s="19"/>
      <c r="CG17" s="19" t="s">
        <v>100</v>
      </c>
      <c r="CH17" s="19" t="s">
        <v>118</v>
      </c>
      <c r="CI17" s="18" t="s">
        <v>130</v>
      </c>
      <c r="CJ17" s="19" t="s">
        <v>399</v>
      </c>
      <c r="CK17" s="19" t="s">
        <v>105</v>
      </c>
      <c r="CL17" s="18" t="s">
        <v>98</v>
      </c>
      <c r="CM17" s="19" t="s">
        <v>132</v>
      </c>
      <c r="CN17" s="18" t="s">
        <v>100</v>
      </c>
      <c r="CO17" s="19"/>
      <c r="CP17" s="18" t="s">
        <v>98</v>
      </c>
      <c r="CQ17" s="18" t="s">
        <v>98</v>
      </c>
      <c r="CR17" s="18" t="s">
        <v>100</v>
      </c>
      <c r="CS17" s="18" t="s">
        <v>100</v>
      </c>
      <c r="CT17" s="19"/>
      <c r="CU17" s="18" t="s">
        <v>100</v>
      </c>
      <c r="CV17" s="18" t="s">
        <v>98</v>
      </c>
      <c r="CW17" s="18" t="s">
        <v>100</v>
      </c>
      <c r="CX17" s="18" t="s">
        <v>98</v>
      </c>
      <c r="CY17" s="18" t="s">
        <v>100</v>
      </c>
      <c r="CZ17" s="18" t="s">
        <v>100</v>
      </c>
      <c r="DA17" s="18" t="s">
        <v>100</v>
      </c>
      <c r="DB17" s="18" t="s">
        <v>100</v>
      </c>
      <c r="DC17" s="19"/>
      <c r="DD17" s="18" t="s">
        <v>98</v>
      </c>
      <c r="DE17" s="18" t="s">
        <v>100</v>
      </c>
      <c r="DF17" s="18" t="s">
        <v>100</v>
      </c>
      <c r="DG17" s="18" t="s">
        <v>100</v>
      </c>
      <c r="DH17" s="18" t="s">
        <v>100</v>
      </c>
      <c r="DI17" s="18" t="s">
        <v>100</v>
      </c>
      <c r="DJ17" s="19"/>
      <c r="DK17" s="23"/>
    </row>
    <row r="18" spans="1:115" s="11" customFormat="1" ht="21.75" customHeight="1" x14ac:dyDescent="0.25">
      <c r="A18" s="24">
        <v>30</v>
      </c>
      <c r="B18" s="25" t="s">
        <v>400</v>
      </c>
      <c r="C18" s="25" t="s">
        <v>109</v>
      </c>
      <c r="D18" s="26" t="s">
        <v>401</v>
      </c>
      <c r="E18" s="27" t="s">
        <v>402</v>
      </c>
      <c r="F18" s="27"/>
      <c r="G18" s="25"/>
      <c r="H18" s="25" t="s">
        <v>403</v>
      </c>
      <c r="I18" s="27" t="s">
        <v>404</v>
      </c>
      <c r="J18" s="25" t="s">
        <v>405</v>
      </c>
      <c r="K18" s="28">
        <v>315</v>
      </c>
      <c r="L18" s="28">
        <v>304</v>
      </c>
      <c r="M18" s="29">
        <v>293</v>
      </c>
      <c r="N18" s="29">
        <v>293</v>
      </c>
      <c r="O18" s="47">
        <v>293</v>
      </c>
      <c r="P18" s="53">
        <v>261000</v>
      </c>
      <c r="Q18" s="53">
        <v>247000</v>
      </c>
      <c r="R18" s="53">
        <v>242000</v>
      </c>
      <c r="S18" s="53">
        <v>239000</v>
      </c>
      <c r="T18" s="54">
        <v>268000</v>
      </c>
      <c r="U18" s="25" t="s">
        <v>406</v>
      </c>
      <c r="V18" s="26" t="s">
        <v>100</v>
      </c>
      <c r="W18" s="26">
        <v>3</v>
      </c>
      <c r="X18" s="26">
        <v>73</v>
      </c>
      <c r="Y18" s="26">
        <v>6</v>
      </c>
      <c r="Z18" s="26">
        <v>19730</v>
      </c>
      <c r="AA18" s="222">
        <v>25</v>
      </c>
      <c r="AB18" s="26">
        <v>2960</v>
      </c>
      <c r="AC18" s="94">
        <f t="shared" si="0"/>
        <v>24.333333333333332</v>
      </c>
      <c r="AD18" s="88">
        <f t="shared" si="1"/>
        <v>0.24914675767918087</v>
      </c>
      <c r="AE18" s="94">
        <f t="shared" si="2"/>
        <v>2</v>
      </c>
      <c r="AF18" s="95">
        <f t="shared" si="4"/>
        <v>82.191780821917803</v>
      </c>
      <c r="AG18" s="95">
        <f t="shared" si="3"/>
        <v>6576.666666666667</v>
      </c>
      <c r="AH18" s="91">
        <f t="shared" si="5"/>
        <v>67.337883959044362</v>
      </c>
      <c r="AI18" s="25">
        <v>81</v>
      </c>
      <c r="AJ18" s="25">
        <v>19</v>
      </c>
      <c r="AK18" s="25"/>
      <c r="AL18" s="25"/>
      <c r="AM18" s="25"/>
      <c r="AN18" s="25"/>
      <c r="AO18" s="26"/>
      <c r="AP18" s="222">
        <v>19</v>
      </c>
      <c r="AQ18" s="25"/>
      <c r="AR18" s="25">
        <v>90</v>
      </c>
      <c r="AS18" s="30">
        <v>1</v>
      </c>
      <c r="AT18" s="25"/>
      <c r="AU18" s="30">
        <v>1</v>
      </c>
      <c r="AV18" s="26"/>
      <c r="AW18" s="25" t="s">
        <v>98</v>
      </c>
      <c r="AX18" s="26"/>
      <c r="AY18" s="25" t="s">
        <v>100</v>
      </c>
      <c r="AZ18" s="25" t="s">
        <v>100</v>
      </c>
      <c r="BA18" s="25" t="s">
        <v>100</v>
      </c>
      <c r="BB18" s="25" t="s">
        <v>100</v>
      </c>
      <c r="BC18" s="25" t="s">
        <v>98</v>
      </c>
      <c r="BD18" s="26" t="s">
        <v>407</v>
      </c>
      <c r="BE18" s="25" t="s">
        <v>408</v>
      </c>
      <c r="BF18" s="26"/>
      <c r="BG18" s="25">
        <v>5360</v>
      </c>
      <c r="BH18" s="25">
        <v>5342</v>
      </c>
      <c r="BI18" s="25">
        <v>6209</v>
      </c>
      <c r="BJ18" s="25">
        <v>4629</v>
      </c>
      <c r="BK18" s="25">
        <v>4875</v>
      </c>
      <c r="BL18" s="230">
        <f t="shared" si="6"/>
        <v>24.269624573378838</v>
      </c>
      <c r="BM18" s="25">
        <v>2982</v>
      </c>
      <c r="BN18" s="25">
        <v>3318</v>
      </c>
      <c r="BO18" s="25">
        <v>2971</v>
      </c>
      <c r="BP18" s="25">
        <v>2192</v>
      </c>
      <c r="BQ18" s="25">
        <v>2236</v>
      </c>
      <c r="BR18" s="25"/>
      <c r="BS18" s="25"/>
      <c r="BT18" s="25">
        <v>15852</v>
      </c>
      <c r="BU18" s="25"/>
      <c r="BV18" s="25"/>
      <c r="BW18" s="25"/>
      <c r="BX18" s="25"/>
      <c r="BY18" s="25"/>
      <c r="BZ18" s="25"/>
      <c r="CA18" s="25"/>
      <c r="CB18" s="25"/>
      <c r="CC18" s="25"/>
      <c r="CD18" s="25"/>
      <c r="CE18" s="25"/>
      <c r="CF18" s="26"/>
      <c r="CG18" s="26" t="s">
        <v>98</v>
      </c>
      <c r="CH18" s="26" t="s">
        <v>118</v>
      </c>
      <c r="CI18" s="25" t="s">
        <v>164</v>
      </c>
      <c r="CJ18" s="26"/>
      <c r="CK18" s="26" t="s">
        <v>105</v>
      </c>
      <c r="CL18" s="25" t="s">
        <v>100</v>
      </c>
      <c r="CM18" s="26"/>
      <c r="CN18" s="25" t="s">
        <v>100</v>
      </c>
      <c r="CO18" s="26"/>
      <c r="CP18" s="25" t="s">
        <v>98</v>
      </c>
      <c r="CQ18" s="25" t="s">
        <v>100</v>
      </c>
      <c r="CR18" s="25" t="s">
        <v>100</v>
      </c>
      <c r="CS18" s="25" t="s">
        <v>100</v>
      </c>
      <c r="CT18" s="26"/>
      <c r="CU18" s="25" t="s">
        <v>100</v>
      </c>
      <c r="CV18" s="25" t="s">
        <v>100</v>
      </c>
      <c r="CW18" s="25" t="s">
        <v>98</v>
      </c>
      <c r="CX18" s="25" t="s">
        <v>98</v>
      </c>
      <c r="CY18" s="25" t="s">
        <v>100</v>
      </c>
      <c r="CZ18" s="25" t="s">
        <v>100</v>
      </c>
      <c r="DA18" s="25" t="s">
        <v>100</v>
      </c>
      <c r="DB18" s="25" t="s">
        <v>98</v>
      </c>
      <c r="DC18" s="26" t="s">
        <v>409</v>
      </c>
      <c r="DD18" s="25" t="s">
        <v>98</v>
      </c>
      <c r="DE18" s="25" t="s">
        <v>98</v>
      </c>
      <c r="DF18" s="25" t="s">
        <v>100</v>
      </c>
      <c r="DG18" s="25" t="s">
        <v>100</v>
      </c>
      <c r="DH18" s="25" t="s">
        <v>100</v>
      </c>
      <c r="DI18" s="25" t="s">
        <v>100</v>
      </c>
      <c r="DJ18" s="26"/>
      <c r="DK18" s="32"/>
    </row>
    <row r="19" spans="1:115" s="33" customFormat="1" ht="21.75" customHeight="1" x14ac:dyDescent="0.25">
      <c r="A19" s="24">
        <v>32</v>
      </c>
      <c r="B19" s="25" t="s">
        <v>424</v>
      </c>
      <c r="C19" s="25" t="s">
        <v>425</v>
      </c>
      <c r="D19" s="26" t="s">
        <v>426</v>
      </c>
      <c r="E19" s="27"/>
      <c r="F19" s="27" t="s">
        <v>427</v>
      </c>
      <c r="G19" s="25" t="s">
        <v>428</v>
      </c>
      <c r="H19" s="25" t="s">
        <v>429</v>
      </c>
      <c r="I19" s="27" t="s">
        <v>430</v>
      </c>
      <c r="J19" s="25" t="s">
        <v>431</v>
      </c>
      <c r="K19" s="28">
        <v>597</v>
      </c>
      <c r="L19" s="28">
        <v>577</v>
      </c>
      <c r="M19" s="29">
        <v>582</v>
      </c>
      <c r="N19" s="29">
        <v>584</v>
      </c>
      <c r="O19" s="47">
        <v>554</v>
      </c>
      <c r="P19" s="53">
        <v>518938</v>
      </c>
      <c r="Q19" s="53">
        <v>516182</v>
      </c>
      <c r="R19" s="53">
        <v>515806</v>
      </c>
      <c r="S19" s="53">
        <v>491894</v>
      </c>
      <c r="T19" s="54">
        <v>485270</v>
      </c>
      <c r="U19" s="25"/>
      <c r="V19" s="26" t="s">
        <v>98</v>
      </c>
      <c r="W19" s="26">
        <v>3</v>
      </c>
      <c r="X19" s="26">
        <v>168</v>
      </c>
      <c r="Y19" s="26">
        <v>14</v>
      </c>
      <c r="Z19" s="26">
        <v>38620</v>
      </c>
      <c r="AA19" s="222">
        <v>25</v>
      </c>
      <c r="AB19" s="26">
        <v>10041</v>
      </c>
      <c r="AC19" s="94">
        <f t="shared" si="0"/>
        <v>56</v>
      </c>
      <c r="AD19" s="88">
        <f t="shared" si="1"/>
        <v>0.30324909747292417</v>
      </c>
      <c r="AE19" s="94">
        <f t="shared" si="2"/>
        <v>4.666666666666667</v>
      </c>
      <c r="AF19" s="95">
        <f t="shared" si="4"/>
        <v>83.333333333333329</v>
      </c>
      <c r="AG19" s="95">
        <f t="shared" si="3"/>
        <v>12873.333333333334</v>
      </c>
      <c r="AH19" s="91">
        <f t="shared" si="5"/>
        <v>69.711191335740068</v>
      </c>
      <c r="AI19" s="25"/>
      <c r="AJ19" s="25">
        <v>75</v>
      </c>
      <c r="AK19" s="25"/>
      <c r="AL19" s="25">
        <v>25</v>
      </c>
      <c r="AM19" s="25"/>
      <c r="AN19" s="25"/>
      <c r="AO19" s="26"/>
      <c r="AP19" s="222">
        <v>15</v>
      </c>
      <c r="AQ19" s="30">
        <v>1</v>
      </c>
      <c r="AR19" s="25"/>
      <c r="AS19" s="25"/>
      <c r="AT19" s="25">
        <v>80</v>
      </c>
      <c r="AU19" s="25"/>
      <c r="AV19" s="26">
        <v>80</v>
      </c>
      <c r="AW19" s="25" t="s">
        <v>98</v>
      </c>
      <c r="AX19" s="26"/>
      <c r="AY19" s="25" t="s">
        <v>100</v>
      </c>
      <c r="AZ19" s="25" t="s">
        <v>98</v>
      </c>
      <c r="BA19" s="25" t="s">
        <v>100</v>
      </c>
      <c r="BB19" s="25" t="s">
        <v>100</v>
      </c>
      <c r="BC19" s="25" t="s">
        <v>100</v>
      </c>
      <c r="BD19" s="26"/>
      <c r="BE19" s="25" t="s">
        <v>432</v>
      </c>
      <c r="BF19" s="26"/>
      <c r="BG19" s="25"/>
      <c r="BH19" s="25"/>
      <c r="BI19" s="25"/>
      <c r="BJ19" s="25"/>
      <c r="BK19" s="25"/>
      <c r="BL19" s="230" t="str">
        <f t="shared" si="6"/>
        <v/>
      </c>
      <c r="BM19" s="25"/>
      <c r="BN19" s="25"/>
      <c r="BO19" s="25"/>
      <c r="BP19" s="25"/>
      <c r="BQ19" s="25"/>
      <c r="BR19" s="25"/>
      <c r="BS19" s="25"/>
      <c r="BT19" s="25"/>
      <c r="BU19" s="25"/>
      <c r="BV19" s="25"/>
      <c r="BW19" s="25"/>
      <c r="BX19" s="25"/>
      <c r="BY19" s="25"/>
      <c r="BZ19" s="25"/>
      <c r="CA19" s="25"/>
      <c r="CB19" s="25"/>
      <c r="CC19" s="25"/>
      <c r="CD19" s="25"/>
      <c r="CE19" s="25"/>
      <c r="CF19" s="26"/>
      <c r="CG19" s="26" t="s">
        <v>98</v>
      </c>
      <c r="CH19" s="26" t="s">
        <v>103</v>
      </c>
      <c r="CI19" s="25" t="s">
        <v>104</v>
      </c>
      <c r="CJ19" s="26"/>
      <c r="CK19" s="26" t="s">
        <v>105</v>
      </c>
      <c r="CL19" s="25" t="s">
        <v>100</v>
      </c>
      <c r="CM19" s="26"/>
      <c r="CN19" s="25" t="s">
        <v>100</v>
      </c>
      <c r="CO19" s="26"/>
      <c r="CP19" s="25" t="s">
        <v>98</v>
      </c>
      <c r="CQ19" s="25" t="s">
        <v>98</v>
      </c>
      <c r="CR19" s="25" t="s">
        <v>100</v>
      </c>
      <c r="CS19" s="25" t="s">
        <v>100</v>
      </c>
      <c r="CT19" s="26"/>
      <c r="CU19" s="25" t="s">
        <v>100</v>
      </c>
      <c r="CV19" s="25" t="s">
        <v>98</v>
      </c>
      <c r="CW19" s="25" t="s">
        <v>100</v>
      </c>
      <c r="CX19" s="25" t="s">
        <v>98</v>
      </c>
      <c r="CY19" s="25" t="s">
        <v>100</v>
      </c>
      <c r="CZ19" s="25" t="s">
        <v>98</v>
      </c>
      <c r="DA19" s="25" t="s">
        <v>98</v>
      </c>
      <c r="DB19" s="25" t="s">
        <v>100</v>
      </c>
      <c r="DC19" s="26"/>
      <c r="DD19" s="25" t="s">
        <v>98</v>
      </c>
      <c r="DE19" s="25" t="s">
        <v>98</v>
      </c>
      <c r="DF19" s="25" t="s">
        <v>100</v>
      </c>
      <c r="DG19" s="25" t="s">
        <v>100</v>
      </c>
      <c r="DH19" s="25" t="s">
        <v>100</v>
      </c>
      <c r="DI19" s="25" t="s">
        <v>100</v>
      </c>
      <c r="DJ19" s="26"/>
      <c r="DK19" s="32"/>
    </row>
    <row r="20" spans="1:115" s="11" customFormat="1" ht="21.75" customHeight="1" x14ac:dyDescent="0.25">
      <c r="A20" s="17">
        <v>33</v>
      </c>
      <c r="B20" s="18" t="s">
        <v>433</v>
      </c>
      <c r="C20" s="18" t="s">
        <v>109</v>
      </c>
      <c r="D20" s="19" t="s">
        <v>434</v>
      </c>
      <c r="E20" s="20" t="s">
        <v>435</v>
      </c>
      <c r="F20" s="20" t="s">
        <v>435</v>
      </c>
      <c r="G20" s="18" t="s">
        <v>154</v>
      </c>
      <c r="H20" s="18" t="s">
        <v>436</v>
      </c>
      <c r="I20" s="20" t="s">
        <v>437</v>
      </c>
      <c r="J20" s="18" t="s">
        <v>438</v>
      </c>
      <c r="K20" s="21">
        <v>213</v>
      </c>
      <c r="L20" s="21">
        <v>215</v>
      </c>
      <c r="M20" s="22">
        <v>216</v>
      </c>
      <c r="N20" s="22">
        <v>228</v>
      </c>
      <c r="O20" s="46">
        <v>228</v>
      </c>
      <c r="P20" s="51">
        <v>300000</v>
      </c>
      <c r="Q20" s="51">
        <v>300000</v>
      </c>
      <c r="R20" s="51">
        <v>300000</v>
      </c>
      <c r="S20" s="51">
        <v>300000</v>
      </c>
      <c r="T20" s="52">
        <v>300000</v>
      </c>
      <c r="U20" s="18" t="s">
        <v>439</v>
      </c>
      <c r="V20" s="19" t="s">
        <v>100</v>
      </c>
      <c r="W20" s="19">
        <v>2</v>
      </c>
      <c r="X20" s="19">
        <v>50</v>
      </c>
      <c r="Y20" s="19">
        <v>4</v>
      </c>
      <c r="Z20" s="19">
        <v>18026</v>
      </c>
      <c r="AA20" s="223"/>
      <c r="AB20" s="19">
        <v>11350</v>
      </c>
      <c r="AC20" s="94">
        <f t="shared" si="0"/>
        <v>25</v>
      </c>
      <c r="AD20" s="88">
        <f t="shared" si="1"/>
        <v>0.21929824561403508</v>
      </c>
      <c r="AE20" s="94">
        <f t="shared" si="2"/>
        <v>2</v>
      </c>
      <c r="AF20" s="95">
        <f t="shared" si="4"/>
        <v>80</v>
      </c>
      <c r="AG20" s="95">
        <f t="shared" si="3"/>
        <v>9013</v>
      </c>
      <c r="AH20" s="91">
        <f t="shared" si="5"/>
        <v>79.061403508771932</v>
      </c>
      <c r="AI20" s="18"/>
      <c r="AJ20" s="18">
        <v>100</v>
      </c>
      <c r="AK20" s="18"/>
      <c r="AL20" s="18"/>
      <c r="AM20" s="18"/>
      <c r="AN20" s="18"/>
      <c r="AO20" s="19"/>
      <c r="AP20" s="223">
        <v>8</v>
      </c>
      <c r="AQ20" s="35">
        <v>1</v>
      </c>
      <c r="AR20" s="18"/>
      <c r="AS20" s="18"/>
      <c r="AT20" s="18">
        <v>85</v>
      </c>
      <c r="AU20" s="18"/>
      <c r="AV20" s="19"/>
      <c r="AW20" s="18" t="s">
        <v>98</v>
      </c>
      <c r="AX20" s="19">
        <v>100</v>
      </c>
      <c r="AY20" s="18" t="s">
        <v>98</v>
      </c>
      <c r="AZ20" s="18" t="s">
        <v>100</v>
      </c>
      <c r="BA20" s="18" t="s">
        <v>100</v>
      </c>
      <c r="BB20" s="18" t="s">
        <v>100</v>
      </c>
      <c r="BC20" s="18" t="s">
        <v>100</v>
      </c>
      <c r="BD20" s="19" t="s">
        <v>154</v>
      </c>
      <c r="BE20" s="18" t="s">
        <v>432</v>
      </c>
      <c r="BF20" s="19" t="s">
        <v>154</v>
      </c>
      <c r="BG20" s="18">
        <v>2130</v>
      </c>
      <c r="BH20" s="18">
        <v>2420</v>
      </c>
      <c r="BI20" s="18">
        <v>2636</v>
      </c>
      <c r="BJ20" s="18">
        <v>3050</v>
      </c>
      <c r="BK20" s="18">
        <v>3206</v>
      </c>
      <c r="BL20" s="230">
        <f t="shared" si="6"/>
        <v>19.605263157894736</v>
      </c>
      <c r="BM20" s="18">
        <v>942</v>
      </c>
      <c r="BN20" s="18">
        <v>942</v>
      </c>
      <c r="BO20" s="18">
        <v>1243</v>
      </c>
      <c r="BP20" s="18">
        <v>1312</v>
      </c>
      <c r="BQ20" s="18">
        <v>1264</v>
      </c>
      <c r="BR20" s="18"/>
      <c r="BS20" s="18"/>
      <c r="BT20" s="18"/>
      <c r="BU20" s="18"/>
      <c r="BV20" s="18"/>
      <c r="BW20" s="18"/>
      <c r="BX20" s="18"/>
      <c r="BY20" s="18"/>
      <c r="BZ20" s="18"/>
      <c r="CA20" s="18"/>
      <c r="CB20" s="18"/>
      <c r="CC20" s="18"/>
      <c r="CD20" s="18"/>
      <c r="CE20" s="18"/>
      <c r="CF20" s="19"/>
      <c r="CG20" s="19" t="s">
        <v>98</v>
      </c>
      <c r="CH20" s="19" t="s">
        <v>103</v>
      </c>
      <c r="CI20" s="18" t="s">
        <v>104</v>
      </c>
      <c r="CJ20" s="34"/>
      <c r="CK20" s="19" t="s">
        <v>105</v>
      </c>
      <c r="CL20" s="18" t="s">
        <v>100</v>
      </c>
      <c r="CM20" s="19" t="s">
        <v>154</v>
      </c>
      <c r="CN20" s="18" t="s">
        <v>100</v>
      </c>
      <c r="CO20" s="19" t="s">
        <v>154</v>
      </c>
      <c r="CP20" s="18" t="s">
        <v>98</v>
      </c>
      <c r="CQ20" s="18" t="s">
        <v>98</v>
      </c>
      <c r="CR20" s="18" t="s">
        <v>100</v>
      </c>
      <c r="CS20" s="18" t="s">
        <v>98</v>
      </c>
      <c r="CT20" s="19" t="s">
        <v>440</v>
      </c>
      <c r="CU20" s="18" t="s">
        <v>100</v>
      </c>
      <c r="CV20" s="18" t="s">
        <v>100</v>
      </c>
      <c r="CW20" s="18" t="s">
        <v>98</v>
      </c>
      <c r="CX20" s="18" t="s">
        <v>98</v>
      </c>
      <c r="CY20" s="18" t="s">
        <v>100</v>
      </c>
      <c r="CZ20" s="18" t="s">
        <v>100</v>
      </c>
      <c r="DA20" s="18" t="s">
        <v>100</v>
      </c>
      <c r="DB20" s="18" t="s">
        <v>100</v>
      </c>
      <c r="DC20" s="19" t="s">
        <v>154</v>
      </c>
      <c r="DD20" s="18" t="s">
        <v>98</v>
      </c>
      <c r="DE20" s="18" t="s">
        <v>98</v>
      </c>
      <c r="DF20" s="18" t="s">
        <v>100</v>
      </c>
      <c r="DG20" s="18" t="s">
        <v>100</v>
      </c>
      <c r="DH20" s="18" t="s">
        <v>100</v>
      </c>
      <c r="DI20" s="18" t="s">
        <v>100</v>
      </c>
      <c r="DJ20" s="19" t="s">
        <v>154</v>
      </c>
      <c r="DK20" s="23"/>
    </row>
    <row r="21" spans="1:115" s="11" customFormat="1" ht="21.75" customHeight="1" x14ac:dyDescent="0.25">
      <c r="A21" s="17">
        <v>35</v>
      </c>
      <c r="B21" s="18" t="s">
        <v>443</v>
      </c>
      <c r="C21" s="18" t="s">
        <v>109</v>
      </c>
      <c r="D21" s="19" t="s">
        <v>444</v>
      </c>
      <c r="E21" s="20">
        <v>3608162233</v>
      </c>
      <c r="F21" s="20">
        <v>36081622933</v>
      </c>
      <c r="G21" s="18" t="s">
        <v>445</v>
      </c>
      <c r="H21" s="18" t="s">
        <v>446</v>
      </c>
      <c r="I21" s="20">
        <v>360816233</v>
      </c>
      <c r="J21" s="18" t="s">
        <v>445</v>
      </c>
      <c r="K21" s="21">
        <v>241</v>
      </c>
      <c r="L21" s="21">
        <v>229</v>
      </c>
      <c r="M21" s="22">
        <v>222</v>
      </c>
      <c r="N21" s="22">
        <v>219</v>
      </c>
      <c r="O21" s="46">
        <v>214</v>
      </c>
      <c r="P21" s="51">
        <v>1126000</v>
      </c>
      <c r="Q21" s="51">
        <v>1778000</v>
      </c>
      <c r="R21" s="51">
        <v>1250000</v>
      </c>
      <c r="S21" s="51">
        <v>1510000</v>
      </c>
      <c r="T21" s="52">
        <v>1729000</v>
      </c>
      <c r="U21" s="18"/>
      <c r="V21" s="19" t="s">
        <v>98</v>
      </c>
      <c r="W21" s="19">
        <v>2</v>
      </c>
      <c r="X21" s="19">
        <v>38</v>
      </c>
      <c r="Y21" s="19"/>
      <c r="Z21" s="19">
        <v>7424</v>
      </c>
      <c r="AA21" s="223">
        <v>19</v>
      </c>
      <c r="AB21" s="19">
        <v>6738</v>
      </c>
      <c r="AC21" s="94">
        <f t="shared" si="0"/>
        <v>19</v>
      </c>
      <c r="AD21" s="88">
        <f t="shared" si="1"/>
        <v>0.17757009345794392</v>
      </c>
      <c r="AE21" s="94" t="str">
        <f t="shared" si="2"/>
        <v/>
      </c>
      <c r="AF21" s="95" t="str">
        <f t="shared" si="4"/>
        <v/>
      </c>
      <c r="AG21" s="95">
        <f t="shared" si="3"/>
        <v>3712</v>
      </c>
      <c r="AH21" s="91">
        <f t="shared" si="5"/>
        <v>34.691588785046726</v>
      </c>
      <c r="AI21" s="18">
        <v>100</v>
      </c>
      <c r="AJ21" s="18"/>
      <c r="AK21" s="18"/>
      <c r="AL21" s="18"/>
      <c r="AM21" s="18"/>
      <c r="AN21" s="18"/>
      <c r="AO21" s="19"/>
      <c r="AP21" s="223">
        <v>10</v>
      </c>
      <c r="AQ21" s="35">
        <v>1</v>
      </c>
      <c r="AR21" s="18"/>
      <c r="AS21" s="35">
        <v>1</v>
      </c>
      <c r="AT21" s="18"/>
      <c r="AU21" s="35">
        <v>1</v>
      </c>
      <c r="AV21" s="19"/>
      <c r="AW21" s="18" t="s">
        <v>98</v>
      </c>
      <c r="AX21" s="19"/>
      <c r="AY21" s="18" t="s">
        <v>100</v>
      </c>
      <c r="AZ21" s="18" t="s">
        <v>100</v>
      </c>
      <c r="BA21" s="18" t="s">
        <v>100</v>
      </c>
      <c r="BB21" s="18" t="s">
        <v>100</v>
      </c>
      <c r="BC21" s="18" t="s">
        <v>98</v>
      </c>
      <c r="BD21" s="19" t="s">
        <v>202</v>
      </c>
      <c r="BE21" s="18" t="s">
        <v>102</v>
      </c>
      <c r="BF21" s="19"/>
      <c r="BG21" s="18">
        <v>1126</v>
      </c>
      <c r="BH21" s="18">
        <v>1416</v>
      </c>
      <c r="BI21" s="18">
        <v>1250</v>
      </c>
      <c r="BJ21" s="18">
        <v>1510</v>
      </c>
      <c r="BK21" s="18">
        <v>1618</v>
      </c>
      <c r="BL21" s="230">
        <f t="shared" si="6"/>
        <v>8.0794392523364493</v>
      </c>
      <c r="BM21" s="18"/>
      <c r="BN21" s="18">
        <v>362</v>
      </c>
      <c r="BO21" s="18"/>
      <c r="BP21" s="18"/>
      <c r="BQ21" s="18">
        <v>111</v>
      </c>
      <c r="BR21" s="18"/>
      <c r="BS21" s="18"/>
      <c r="BT21" s="18"/>
      <c r="BU21" s="18"/>
      <c r="BV21" s="18"/>
      <c r="BW21" s="18"/>
      <c r="BX21" s="18"/>
      <c r="BY21" s="18"/>
      <c r="BZ21" s="18"/>
      <c r="CA21" s="18"/>
      <c r="CB21" s="18"/>
      <c r="CC21" s="18"/>
      <c r="CD21" s="18"/>
      <c r="CE21" s="18"/>
      <c r="CF21" s="19"/>
      <c r="CG21" s="19" t="s">
        <v>100</v>
      </c>
      <c r="CH21" s="19" t="s">
        <v>143</v>
      </c>
      <c r="CI21" s="18" t="s">
        <v>104</v>
      </c>
      <c r="CJ21" s="19"/>
      <c r="CK21" s="19" t="s">
        <v>105</v>
      </c>
      <c r="CL21" s="18" t="s">
        <v>100</v>
      </c>
      <c r="CM21" s="19"/>
      <c r="CN21" s="18" t="s">
        <v>100</v>
      </c>
      <c r="CO21" s="19"/>
      <c r="CP21" s="18" t="s">
        <v>100</v>
      </c>
      <c r="CQ21" s="18" t="s">
        <v>98</v>
      </c>
      <c r="CR21" s="18" t="s">
        <v>100</v>
      </c>
      <c r="CS21" s="18" t="s">
        <v>100</v>
      </c>
      <c r="CT21" s="19"/>
      <c r="CU21" s="18" t="s">
        <v>100</v>
      </c>
      <c r="CV21" s="18" t="s">
        <v>100</v>
      </c>
      <c r="CW21" s="18" t="s">
        <v>98</v>
      </c>
      <c r="CX21" s="18" t="s">
        <v>98</v>
      </c>
      <c r="CY21" s="18" t="s">
        <v>100</v>
      </c>
      <c r="CZ21" s="18" t="s">
        <v>100</v>
      </c>
      <c r="DA21" s="18" t="s">
        <v>100</v>
      </c>
      <c r="DB21" s="18" t="s">
        <v>100</v>
      </c>
      <c r="DC21" s="19"/>
      <c r="DD21" s="18" t="s">
        <v>98</v>
      </c>
      <c r="DE21" s="18" t="s">
        <v>98</v>
      </c>
      <c r="DF21" s="18" t="s">
        <v>100</v>
      </c>
      <c r="DG21" s="18" t="s">
        <v>100</v>
      </c>
      <c r="DH21" s="18" t="s">
        <v>100</v>
      </c>
      <c r="DI21" s="18" t="s">
        <v>100</v>
      </c>
      <c r="DJ21" s="19"/>
      <c r="DK21" s="23"/>
    </row>
    <row r="22" spans="1:115" s="33" customFormat="1" ht="21.75" customHeight="1" x14ac:dyDescent="0.25">
      <c r="A22" s="24">
        <v>37</v>
      </c>
      <c r="B22" s="25" t="s">
        <v>456</v>
      </c>
      <c r="C22" s="25" t="s">
        <v>109</v>
      </c>
      <c r="D22" s="26" t="s">
        <v>457</v>
      </c>
      <c r="E22" s="27" t="s">
        <v>458</v>
      </c>
      <c r="F22" s="27" t="s">
        <v>459</v>
      </c>
      <c r="G22" s="25" t="s">
        <v>460</v>
      </c>
      <c r="H22" s="25" t="s">
        <v>461</v>
      </c>
      <c r="I22" s="27" t="s">
        <v>458</v>
      </c>
      <c r="J22" s="25" t="s">
        <v>462</v>
      </c>
      <c r="K22" s="28">
        <v>921</v>
      </c>
      <c r="L22" s="28">
        <v>913</v>
      </c>
      <c r="M22" s="29">
        <v>893</v>
      </c>
      <c r="N22" s="29">
        <v>846</v>
      </c>
      <c r="O22" s="47">
        <v>871</v>
      </c>
      <c r="P22" s="53">
        <v>1009433</v>
      </c>
      <c r="Q22" s="53">
        <v>860412</v>
      </c>
      <c r="R22" s="53">
        <v>824792</v>
      </c>
      <c r="S22" s="53">
        <v>810630</v>
      </c>
      <c r="T22" s="54">
        <v>1037326</v>
      </c>
      <c r="U22" s="25"/>
      <c r="V22" s="26" t="s">
        <v>98</v>
      </c>
      <c r="W22" s="26">
        <v>5.7320000000000002</v>
      </c>
      <c r="X22" s="26">
        <v>205</v>
      </c>
      <c r="Y22" s="26">
        <f>9990/1000</f>
        <v>9.99</v>
      </c>
      <c r="Z22" s="26">
        <v>26487</v>
      </c>
      <c r="AA22" s="222">
        <v>25</v>
      </c>
      <c r="AB22" s="26">
        <v>24264</v>
      </c>
      <c r="AC22" s="94">
        <f t="shared" si="0"/>
        <v>35.764131193300763</v>
      </c>
      <c r="AD22" s="88">
        <f t="shared" si="1"/>
        <v>0.23536165327210104</v>
      </c>
      <c r="AE22" s="94">
        <f t="shared" si="2"/>
        <v>1.7428471737613398</v>
      </c>
      <c r="AF22" s="95">
        <f t="shared" si="4"/>
        <v>48.731707317073173</v>
      </c>
      <c r="AG22" s="95">
        <f t="shared" si="3"/>
        <v>4620.9002093510117</v>
      </c>
      <c r="AH22" s="91">
        <f t="shared" si="5"/>
        <v>30.40987370838117</v>
      </c>
      <c r="AI22" s="25">
        <v>16</v>
      </c>
      <c r="AJ22" s="25"/>
      <c r="AK22" s="25"/>
      <c r="AL22" s="25">
        <v>79</v>
      </c>
      <c r="AM22" s="25"/>
      <c r="AN22" s="25">
        <v>2</v>
      </c>
      <c r="AO22" s="26"/>
      <c r="AP22" s="222">
        <v>20</v>
      </c>
      <c r="AQ22" s="25" t="s">
        <v>99</v>
      </c>
      <c r="AR22" s="25"/>
      <c r="AS22" s="25" t="s">
        <v>99</v>
      </c>
      <c r="AT22" s="25"/>
      <c r="AU22" s="25" t="s">
        <v>99</v>
      </c>
      <c r="AV22" s="26"/>
      <c r="AW22" s="25" t="s">
        <v>98</v>
      </c>
      <c r="AX22" s="26"/>
      <c r="AY22" s="25" t="s">
        <v>100</v>
      </c>
      <c r="AZ22" s="25" t="s">
        <v>100</v>
      </c>
      <c r="BA22" s="25" t="s">
        <v>100</v>
      </c>
      <c r="BB22" s="25" t="s">
        <v>100</v>
      </c>
      <c r="BC22" s="25" t="s">
        <v>100</v>
      </c>
      <c r="BD22" s="26" t="s">
        <v>282</v>
      </c>
      <c r="BE22" s="25" t="s">
        <v>102</v>
      </c>
      <c r="BF22" s="26"/>
      <c r="BG22" s="25">
        <v>6296</v>
      </c>
      <c r="BH22" s="25">
        <v>7124</v>
      </c>
      <c r="BI22" s="25">
        <v>7141</v>
      </c>
      <c r="BJ22" s="25">
        <v>8258</v>
      </c>
      <c r="BK22" s="25">
        <v>6577</v>
      </c>
      <c r="BL22" s="230">
        <f t="shared" si="6"/>
        <v>7.9024110218140065</v>
      </c>
      <c r="BM22" s="25">
        <v>1960</v>
      </c>
      <c r="BN22" s="25">
        <v>111</v>
      </c>
      <c r="BO22" s="25">
        <v>4543</v>
      </c>
      <c r="BP22" s="25">
        <v>1731</v>
      </c>
      <c r="BQ22" s="25">
        <v>306</v>
      </c>
      <c r="BR22" s="25"/>
      <c r="BS22" s="25"/>
      <c r="BT22" s="25"/>
      <c r="BU22" s="25"/>
      <c r="BV22" s="25"/>
      <c r="BW22" s="25"/>
      <c r="BX22" s="25"/>
      <c r="BY22" s="25"/>
      <c r="BZ22" s="25"/>
      <c r="CA22" s="25"/>
      <c r="CB22" s="25"/>
      <c r="CC22" s="25"/>
      <c r="CD22" s="25"/>
      <c r="CE22" s="25"/>
      <c r="CF22" s="26"/>
      <c r="CG22" s="26" t="s">
        <v>98</v>
      </c>
      <c r="CH22" s="26" t="s">
        <v>103</v>
      </c>
      <c r="CI22" s="25" t="s">
        <v>130</v>
      </c>
      <c r="CJ22" s="26" t="s">
        <v>463</v>
      </c>
      <c r="CK22" s="26" t="s">
        <v>105</v>
      </c>
      <c r="CL22" s="25" t="s">
        <v>100</v>
      </c>
      <c r="CM22" s="26"/>
      <c r="CN22" s="25" t="s">
        <v>100</v>
      </c>
      <c r="CO22" s="26"/>
      <c r="CP22" s="25" t="s">
        <v>100</v>
      </c>
      <c r="CQ22" s="25" t="s">
        <v>98</v>
      </c>
      <c r="CR22" s="25" t="s">
        <v>100</v>
      </c>
      <c r="CS22" s="25" t="s">
        <v>100</v>
      </c>
      <c r="CT22" s="26"/>
      <c r="CU22" s="25" t="s">
        <v>100</v>
      </c>
      <c r="CV22" s="25" t="s">
        <v>98</v>
      </c>
      <c r="CW22" s="25" t="s">
        <v>98</v>
      </c>
      <c r="CX22" s="25" t="s">
        <v>98</v>
      </c>
      <c r="CY22" s="25" t="s">
        <v>100</v>
      </c>
      <c r="CZ22" s="25" t="s">
        <v>98</v>
      </c>
      <c r="DA22" s="25" t="s">
        <v>98</v>
      </c>
      <c r="DB22" s="25" t="s">
        <v>100</v>
      </c>
      <c r="DC22" s="26"/>
      <c r="DD22" s="25" t="s">
        <v>98</v>
      </c>
      <c r="DE22" s="25" t="s">
        <v>98</v>
      </c>
      <c r="DF22" s="25" t="s">
        <v>100</v>
      </c>
      <c r="DG22" s="25" t="s">
        <v>100</v>
      </c>
      <c r="DH22" s="25" t="s">
        <v>100</v>
      </c>
      <c r="DI22" s="25" t="s">
        <v>100</v>
      </c>
      <c r="DJ22" s="26"/>
      <c r="DK22" s="32" t="s">
        <v>464</v>
      </c>
    </row>
    <row r="23" spans="1:115" s="11" customFormat="1" ht="21.75" customHeight="1" x14ac:dyDescent="0.25">
      <c r="A23" s="24">
        <v>38</v>
      </c>
      <c r="B23" s="25" t="s">
        <v>465</v>
      </c>
      <c r="C23" s="25" t="s">
        <v>415</v>
      </c>
      <c r="D23" s="26" t="s">
        <v>466</v>
      </c>
      <c r="E23" s="27" t="s">
        <v>467</v>
      </c>
      <c r="F23" s="27" t="s">
        <v>468</v>
      </c>
      <c r="G23" s="25" t="s">
        <v>469</v>
      </c>
      <c r="H23" s="25" t="s">
        <v>470</v>
      </c>
      <c r="I23" s="27" t="s">
        <v>471</v>
      </c>
      <c r="J23" s="25" t="s">
        <v>472</v>
      </c>
      <c r="K23" s="28">
        <v>680</v>
      </c>
      <c r="L23" s="28">
        <v>649</v>
      </c>
      <c r="M23" s="29">
        <v>644</v>
      </c>
      <c r="N23" s="29">
        <v>635</v>
      </c>
      <c r="O23" s="47">
        <v>620</v>
      </c>
      <c r="P23" s="53">
        <v>767882</v>
      </c>
      <c r="Q23" s="53">
        <v>1009704</v>
      </c>
      <c r="R23" s="53">
        <v>922954</v>
      </c>
      <c r="S23" s="53">
        <v>1690402</v>
      </c>
      <c r="T23" s="54">
        <v>1036093</v>
      </c>
      <c r="U23" s="25"/>
      <c r="V23" s="26" t="s">
        <v>98</v>
      </c>
      <c r="W23" s="26">
        <v>5</v>
      </c>
      <c r="X23" s="26">
        <v>133</v>
      </c>
      <c r="Y23" s="26">
        <v>70</v>
      </c>
      <c r="Z23" s="26">
        <v>32601</v>
      </c>
      <c r="AA23" s="222">
        <v>18</v>
      </c>
      <c r="AB23" s="26">
        <v>10991</v>
      </c>
      <c r="AC23" s="94">
        <f t="shared" si="0"/>
        <v>26.6</v>
      </c>
      <c r="AD23" s="88">
        <f t="shared" si="1"/>
        <v>0.21451612903225806</v>
      </c>
      <c r="AE23" s="94">
        <f t="shared" si="2"/>
        <v>14</v>
      </c>
      <c r="AF23" s="95">
        <f t="shared" si="4"/>
        <v>526.31578947368416</v>
      </c>
      <c r="AG23" s="95">
        <f t="shared" si="3"/>
        <v>6520.2</v>
      </c>
      <c r="AH23" s="91">
        <f t="shared" si="5"/>
        <v>52.582258064516132</v>
      </c>
      <c r="AI23" s="25">
        <v>30</v>
      </c>
      <c r="AJ23" s="25">
        <v>35</v>
      </c>
      <c r="AK23" s="25"/>
      <c r="AL23" s="25"/>
      <c r="AM23" s="25">
        <v>35</v>
      </c>
      <c r="AN23" s="25"/>
      <c r="AO23" s="26"/>
      <c r="AP23" s="222">
        <v>18</v>
      </c>
      <c r="AQ23" s="25" t="s">
        <v>99</v>
      </c>
      <c r="AR23" s="25"/>
      <c r="AS23" s="25" t="s">
        <v>99</v>
      </c>
      <c r="AT23" s="25"/>
      <c r="AU23" s="25" t="s">
        <v>99</v>
      </c>
      <c r="AV23" s="26"/>
      <c r="AW23" s="25" t="s">
        <v>98</v>
      </c>
      <c r="AX23" s="26"/>
      <c r="AY23" s="25" t="s">
        <v>100</v>
      </c>
      <c r="AZ23" s="25" t="s">
        <v>98</v>
      </c>
      <c r="BA23" s="25" t="s">
        <v>100</v>
      </c>
      <c r="BB23" s="25" t="s">
        <v>100</v>
      </c>
      <c r="BC23" s="25" t="s">
        <v>100</v>
      </c>
      <c r="BD23" s="26"/>
      <c r="BE23" s="25" t="s">
        <v>102</v>
      </c>
      <c r="BF23" s="26"/>
      <c r="BG23" s="25">
        <v>5167</v>
      </c>
      <c r="BH23" s="25">
        <v>6613</v>
      </c>
      <c r="BI23" s="25">
        <v>6268</v>
      </c>
      <c r="BJ23" s="25">
        <v>6370</v>
      </c>
      <c r="BK23" s="25">
        <v>7540</v>
      </c>
      <c r="BL23" s="230">
        <f t="shared" si="6"/>
        <v>15.230645161290322</v>
      </c>
      <c r="BM23" s="25">
        <v>947</v>
      </c>
      <c r="BN23" s="25">
        <v>1348</v>
      </c>
      <c r="BO23" s="25">
        <v>815</v>
      </c>
      <c r="BP23" s="25">
        <v>543</v>
      </c>
      <c r="BQ23" s="25">
        <v>1903</v>
      </c>
      <c r="BR23" s="25"/>
      <c r="BS23" s="25"/>
      <c r="BT23" s="25"/>
      <c r="BU23" s="25"/>
      <c r="BV23" s="25"/>
      <c r="BW23" s="25"/>
      <c r="BX23" s="25"/>
      <c r="BY23" s="25"/>
      <c r="BZ23" s="25"/>
      <c r="CA23" s="25">
        <v>2677</v>
      </c>
      <c r="CB23" s="25"/>
      <c r="CC23" s="25"/>
      <c r="CD23" s="25"/>
      <c r="CE23" s="25"/>
      <c r="CF23" s="26"/>
      <c r="CG23" s="26" t="s">
        <v>100</v>
      </c>
      <c r="CH23" s="26" t="s">
        <v>103</v>
      </c>
      <c r="CI23" s="25"/>
      <c r="CJ23" s="37" t="s">
        <v>154</v>
      </c>
      <c r="CK23" s="26" t="s">
        <v>105</v>
      </c>
      <c r="CL23" s="25" t="s">
        <v>100</v>
      </c>
      <c r="CM23" s="26"/>
      <c r="CN23" s="25" t="s">
        <v>100</v>
      </c>
      <c r="CO23" s="26"/>
      <c r="CP23" s="25" t="s">
        <v>100</v>
      </c>
      <c r="CQ23" s="25" t="s">
        <v>100</v>
      </c>
      <c r="CR23" s="25" t="s">
        <v>100</v>
      </c>
      <c r="CS23" s="25" t="s">
        <v>98</v>
      </c>
      <c r="CT23" s="26"/>
      <c r="CU23" s="25" t="s">
        <v>100</v>
      </c>
      <c r="CV23" s="25" t="s">
        <v>100</v>
      </c>
      <c r="CW23" s="25" t="s">
        <v>100</v>
      </c>
      <c r="CX23" s="25" t="s">
        <v>100</v>
      </c>
      <c r="CY23" s="25" t="s">
        <v>100</v>
      </c>
      <c r="CZ23" s="25" t="s">
        <v>98</v>
      </c>
      <c r="DA23" s="25" t="s">
        <v>100</v>
      </c>
      <c r="DB23" s="25" t="s">
        <v>100</v>
      </c>
      <c r="DC23" s="26"/>
      <c r="DD23" s="25" t="s">
        <v>98</v>
      </c>
      <c r="DE23" s="25" t="s">
        <v>98</v>
      </c>
      <c r="DF23" s="25" t="s">
        <v>100</v>
      </c>
      <c r="DG23" s="25" t="s">
        <v>100</v>
      </c>
      <c r="DH23" s="25" t="s">
        <v>100</v>
      </c>
      <c r="DI23" s="25" t="s">
        <v>100</v>
      </c>
      <c r="DJ23" s="26"/>
      <c r="DK23" s="32" t="s">
        <v>473</v>
      </c>
    </row>
    <row r="24" spans="1:115" s="11" customFormat="1" ht="21.75" customHeight="1" x14ac:dyDescent="0.25">
      <c r="A24" s="17">
        <v>39</v>
      </c>
      <c r="B24" s="18" t="s">
        <v>474</v>
      </c>
      <c r="C24" s="18" t="s">
        <v>109</v>
      </c>
      <c r="D24" s="19" t="s">
        <v>475</v>
      </c>
      <c r="E24" s="20" t="s">
        <v>476</v>
      </c>
      <c r="F24" s="20" t="s">
        <v>477</v>
      </c>
      <c r="G24" s="18" t="s">
        <v>478</v>
      </c>
      <c r="H24" s="18" t="s">
        <v>326</v>
      </c>
      <c r="I24" s="20" t="s">
        <v>479</v>
      </c>
      <c r="J24" s="18" t="s">
        <v>480</v>
      </c>
      <c r="K24" s="21">
        <v>419</v>
      </c>
      <c r="L24" s="21">
        <v>406</v>
      </c>
      <c r="M24" s="22">
        <v>392</v>
      </c>
      <c r="N24" s="22">
        <v>385</v>
      </c>
      <c r="O24" s="46">
        <v>384</v>
      </c>
      <c r="P24" s="51">
        <v>669000</v>
      </c>
      <c r="Q24" s="51">
        <v>465000</v>
      </c>
      <c r="R24" s="51">
        <v>1355000</v>
      </c>
      <c r="S24" s="51">
        <v>457000</v>
      </c>
      <c r="T24" s="52">
        <v>464000</v>
      </c>
      <c r="U24" s="18" t="s">
        <v>481</v>
      </c>
      <c r="V24" s="19" t="s">
        <v>100</v>
      </c>
      <c r="W24" s="19">
        <v>3</v>
      </c>
      <c r="X24" s="19">
        <v>59</v>
      </c>
      <c r="Y24" s="19">
        <v>6</v>
      </c>
      <c r="Z24" s="19">
        <v>20332</v>
      </c>
      <c r="AA24" s="223">
        <v>24</v>
      </c>
      <c r="AB24" s="19">
        <v>35286</v>
      </c>
      <c r="AC24" s="94">
        <f t="shared" si="0"/>
        <v>19.666666666666668</v>
      </c>
      <c r="AD24" s="88">
        <f t="shared" si="1"/>
        <v>0.15364583333333334</v>
      </c>
      <c r="AE24" s="94">
        <f t="shared" si="2"/>
        <v>2</v>
      </c>
      <c r="AF24" s="95">
        <f t="shared" si="4"/>
        <v>101.69491525423729</v>
      </c>
      <c r="AG24" s="95">
        <f t="shared" si="3"/>
        <v>6777.333333333333</v>
      </c>
      <c r="AH24" s="91">
        <f t="shared" si="5"/>
        <v>52.947916666666664</v>
      </c>
      <c r="AI24" s="18">
        <v>58</v>
      </c>
      <c r="AJ24" s="18"/>
      <c r="AK24" s="18">
        <v>30</v>
      </c>
      <c r="AL24" s="18"/>
      <c r="AM24" s="18"/>
      <c r="AN24" s="18">
        <v>12</v>
      </c>
      <c r="AO24" s="19"/>
      <c r="AP24" s="223">
        <v>25</v>
      </c>
      <c r="AQ24" s="18" t="s">
        <v>99</v>
      </c>
      <c r="AR24" s="18"/>
      <c r="AS24" s="18" t="s">
        <v>99</v>
      </c>
      <c r="AT24" s="18"/>
      <c r="AU24" s="18" t="s">
        <v>99</v>
      </c>
      <c r="AV24" s="19"/>
      <c r="AW24" s="18" t="s">
        <v>98</v>
      </c>
      <c r="AX24" s="19"/>
      <c r="AY24" s="18" t="s">
        <v>98</v>
      </c>
      <c r="AZ24" s="18" t="s">
        <v>100</v>
      </c>
      <c r="BA24" s="18" t="s">
        <v>100</v>
      </c>
      <c r="BB24" s="18" t="s">
        <v>100</v>
      </c>
      <c r="BC24" s="18" t="s">
        <v>100</v>
      </c>
      <c r="BD24" s="19"/>
      <c r="BE24" s="18" t="s">
        <v>102</v>
      </c>
      <c r="BF24" s="19"/>
      <c r="BG24" s="18">
        <v>3529</v>
      </c>
      <c r="BH24" s="18">
        <v>3850</v>
      </c>
      <c r="BI24" s="18">
        <v>3559</v>
      </c>
      <c r="BJ24" s="18">
        <v>4390</v>
      </c>
      <c r="BK24" s="18">
        <v>4306</v>
      </c>
      <c r="BL24" s="230">
        <f t="shared" si="6"/>
        <v>11.739583333333334</v>
      </c>
      <c r="BM24" s="18">
        <v>497</v>
      </c>
      <c r="BN24" s="18">
        <v>527</v>
      </c>
      <c r="BO24" s="18">
        <v>757</v>
      </c>
      <c r="BP24" s="18">
        <v>16</v>
      </c>
      <c r="BQ24" s="18">
        <v>202</v>
      </c>
      <c r="BR24" s="18"/>
      <c r="BS24" s="18"/>
      <c r="BT24" s="18"/>
      <c r="BU24" s="18">
        <v>16934</v>
      </c>
      <c r="BV24" s="18">
        <v>8045</v>
      </c>
      <c r="BW24" s="18"/>
      <c r="BX24" s="18"/>
      <c r="BY24" s="18"/>
      <c r="BZ24" s="18"/>
      <c r="CA24" s="18"/>
      <c r="CB24" s="18"/>
      <c r="CC24" s="18"/>
      <c r="CD24" s="18"/>
      <c r="CE24" s="18"/>
      <c r="CF24" s="19"/>
      <c r="CG24" s="19" t="s">
        <v>100</v>
      </c>
      <c r="CH24" s="19" t="s">
        <v>103</v>
      </c>
      <c r="CI24" s="18" t="s">
        <v>104</v>
      </c>
      <c r="CJ24" s="19"/>
      <c r="CK24" s="19" t="s">
        <v>105</v>
      </c>
      <c r="CL24" s="18" t="s">
        <v>100</v>
      </c>
      <c r="CM24" s="19"/>
      <c r="CN24" s="18" t="s">
        <v>98</v>
      </c>
      <c r="CO24" s="19" t="s">
        <v>106</v>
      </c>
      <c r="CP24" s="18" t="s">
        <v>100</v>
      </c>
      <c r="CQ24" s="18" t="s">
        <v>98</v>
      </c>
      <c r="CR24" s="18" t="s">
        <v>100</v>
      </c>
      <c r="CS24" s="18" t="s">
        <v>100</v>
      </c>
      <c r="CT24" s="19"/>
      <c r="CU24" s="18" t="s">
        <v>100</v>
      </c>
      <c r="CV24" s="18" t="s">
        <v>100</v>
      </c>
      <c r="CW24" s="18" t="s">
        <v>98</v>
      </c>
      <c r="CX24" s="18" t="s">
        <v>98</v>
      </c>
      <c r="CY24" s="18" t="s">
        <v>100</v>
      </c>
      <c r="CZ24" s="18" t="s">
        <v>98</v>
      </c>
      <c r="DA24" s="18" t="s">
        <v>98</v>
      </c>
      <c r="DB24" s="18" t="s">
        <v>100</v>
      </c>
      <c r="DC24" s="19"/>
      <c r="DD24" s="18" t="s">
        <v>98</v>
      </c>
      <c r="DE24" s="18" t="s">
        <v>98</v>
      </c>
      <c r="DF24" s="18" t="s">
        <v>100</v>
      </c>
      <c r="DG24" s="18" t="s">
        <v>100</v>
      </c>
      <c r="DH24" s="18" t="s">
        <v>100</v>
      </c>
      <c r="DI24" s="18" t="s">
        <v>100</v>
      </c>
      <c r="DJ24" s="19"/>
      <c r="DK24" s="23"/>
    </row>
    <row r="25" spans="1:115" s="11" customFormat="1" ht="21.75" customHeight="1" x14ac:dyDescent="0.25">
      <c r="A25" s="24">
        <v>41</v>
      </c>
      <c r="B25" s="25" t="s">
        <v>490</v>
      </c>
      <c r="C25" s="25" t="s">
        <v>109</v>
      </c>
      <c r="D25" s="26" t="s">
        <v>491</v>
      </c>
      <c r="E25" s="27" t="s">
        <v>492</v>
      </c>
      <c r="F25" s="27" t="s">
        <v>493</v>
      </c>
      <c r="G25" s="25" t="s">
        <v>494</v>
      </c>
      <c r="H25" s="25" t="s">
        <v>495</v>
      </c>
      <c r="I25" s="27" t="s">
        <v>496</v>
      </c>
      <c r="J25" s="25" t="s">
        <v>497</v>
      </c>
      <c r="K25" s="28">
        <v>684</v>
      </c>
      <c r="L25" s="28">
        <v>649</v>
      </c>
      <c r="M25" s="29">
        <v>663</v>
      </c>
      <c r="N25" s="29">
        <v>635</v>
      </c>
      <c r="O25" s="47">
        <v>627</v>
      </c>
      <c r="P25" s="53">
        <v>1324156</v>
      </c>
      <c r="Q25" s="53">
        <v>1364366</v>
      </c>
      <c r="R25" s="53">
        <v>1025237</v>
      </c>
      <c r="S25" s="53">
        <v>878280</v>
      </c>
      <c r="T25" s="54">
        <v>753284</v>
      </c>
      <c r="U25" s="25" t="s">
        <v>498</v>
      </c>
      <c r="V25" s="26" t="s">
        <v>100</v>
      </c>
      <c r="W25" s="26">
        <v>8</v>
      </c>
      <c r="X25" s="26">
        <v>134</v>
      </c>
      <c r="Y25" s="26">
        <v>8</v>
      </c>
      <c r="Z25" s="26">
        <v>36301</v>
      </c>
      <c r="AA25" s="222">
        <v>18</v>
      </c>
      <c r="AB25" s="26">
        <v>39381</v>
      </c>
      <c r="AC25" s="94">
        <f t="shared" si="0"/>
        <v>16.75</v>
      </c>
      <c r="AD25" s="88">
        <f t="shared" si="1"/>
        <v>0.21371610845295055</v>
      </c>
      <c r="AE25" s="94">
        <f t="shared" si="2"/>
        <v>1</v>
      </c>
      <c r="AF25" s="95">
        <f t="shared" si="4"/>
        <v>59.701492537313435</v>
      </c>
      <c r="AG25" s="95">
        <f t="shared" si="3"/>
        <v>4537.625</v>
      </c>
      <c r="AH25" s="91">
        <f t="shared" si="5"/>
        <v>57.896331738436999</v>
      </c>
      <c r="AI25" s="25">
        <v>32</v>
      </c>
      <c r="AJ25" s="25">
        <v>32</v>
      </c>
      <c r="AK25" s="25"/>
      <c r="AL25" s="25"/>
      <c r="AM25" s="25"/>
      <c r="AN25" s="25">
        <v>36</v>
      </c>
      <c r="AO25" s="26"/>
      <c r="AP25" s="222">
        <v>10</v>
      </c>
      <c r="AQ25" s="30">
        <v>1</v>
      </c>
      <c r="AR25" s="25"/>
      <c r="AS25" s="25" t="s">
        <v>99</v>
      </c>
      <c r="AT25" s="25"/>
      <c r="AU25" s="25" t="s">
        <v>99</v>
      </c>
      <c r="AV25" s="26"/>
      <c r="AW25" s="25" t="s">
        <v>98</v>
      </c>
      <c r="AX25" s="26"/>
      <c r="AY25" s="25" t="s">
        <v>100</v>
      </c>
      <c r="AZ25" s="25" t="s">
        <v>100</v>
      </c>
      <c r="BA25" s="25" t="s">
        <v>100</v>
      </c>
      <c r="BB25" s="25" t="s">
        <v>100</v>
      </c>
      <c r="BC25" s="25" t="s">
        <v>98</v>
      </c>
      <c r="BD25" s="26" t="s">
        <v>117</v>
      </c>
      <c r="BE25" s="25" t="s">
        <v>102</v>
      </c>
      <c r="BF25" s="26"/>
      <c r="BG25" s="25">
        <v>8146</v>
      </c>
      <c r="BH25" s="25">
        <v>8721</v>
      </c>
      <c r="BI25" s="25">
        <v>8153</v>
      </c>
      <c r="BJ25" s="25">
        <v>8803</v>
      </c>
      <c r="BK25" s="25">
        <v>7273</v>
      </c>
      <c r="BL25" s="230">
        <f t="shared" si="6"/>
        <v>15.424242424242424</v>
      </c>
      <c r="BM25" s="25">
        <v>2333</v>
      </c>
      <c r="BN25" s="25">
        <v>972</v>
      </c>
      <c r="BO25" s="25">
        <v>2569</v>
      </c>
      <c r="BP25" s="25">
        <v>1678</v>
      </c>
      <c r="BQ25" s="25">
        <v>2398</v>
      </c>
      <c r="BR25" s="25"/>
      <c r="BS25" s="25"/>
      <c r="BT25" s="25"/>
      <c r="BU25" s="25">
        <v>131827</v>
      </c>
      <c r="BV25" s="25">
        <v>485</v>
      </c>
      <c r="BW25" s="25"/>
      <c r="BX25" s="25"/>
      <c r="BY25" s="25"/>
      <c r="BZ25" s="25"/>
      <c r="CA25" s="25"/>
      <c r="CB25" s="25"/>
      <c r="CC25" s="25"/>
      <c r="CD25" s="25"/>
      <c r="CE25" s="25"/>
      <c r="CF25" s="26"/>
      <c r="CG25" s="26" t="s">
        <v>100</v>
      </c>
      <c r="CH25" s="26" t="s">
        <v>235</v>
      </c>
      <c r="CI25" s="25" t="s">
        <v>104</v>
      </c>
      <c r="CJ25" s="26"/>
      <c r="CK25" s="26" t="s">
        <v>105</v>
      </c>
      <c r="CL25" s="25" t="s">
        <v>100</v>
      </c>
      <c r="CM25" s="26"/>
      <c r="CN25" s="25" t="s">
        <v>98</v>
      </c>
      <c r="CO25" s="26" t="s">
        <v>106</v>
      </c>
      <c r="CP25" s="25" t="s">
        <v>100</v>
      </c>
      <c r="CQ25" s="25" t="s">
        <v>98</v>
      </c>
      <c r="CR25" s="25" t="s">
        <v>100</v>
      </c>
      <c r="CS25" s="25" t="s">
        <v>100</v>
      </c>
      <c r="CT25" s="26"/>
      <c r="CU25" s="25" t="s">
        <v>100</v>
      </c>
      <c r="CV25" s="25" t="s">
        <v>100</v>
      </c>
      <c r="CW25" s="25" t="s">
        <v>98</v>
      </c>
      <c r="CX25" s="25" t="s">
        <v>98</v>
      </c>
      <c r="CY25" s="25" t="s">
        <v>100</v>
      </c>
      <c r="CZ25" s="25" t="s">
        <v>100</v>
      </c>
      <c r="DA25" s="25" t="s">
        <v>100</v>
      </c>
      <c r="DB25" s="25" t="s">
        <v>100</v>
      </c>
      <c r="DC25" s="26"/>
      <c r="DD25" s="25" t="s">
        <v>98</v>
      </c>
      <c r="DE25" s="25" t="s">
        <v>98</v>
      </c>
      <c r="DF25" s="25" t="s">
        <v>100</v>
      </c>
      <c r="DG25" s="25" t="s">
        <v>100</v>
      </c>
      <c r="DH25" s="25" t="s">
        <v>100</v>
      </c>
      <c r="DI25" s="25" t="s">
        <v>100</v>
      </c>
      <c r="DJ25" s="26"/>
      <c r="DK25" s="32"/>
    </row>
    <row r="26" spans="1:115" s="33" customFormat="1" ht="21.75" customHeight="1" x14ac:dyDescent="0.25">
      <c r="A26" s="17">
        <v>44</v>
      </c>
      <c r="B26" s="18" t="s">
        <v>512</v>
      </c>
      <c r="C26" s="18" t="s">
        <v>513</v>
      </c>
      <c r="D26" s="19" t="s">
        <v>514</v>
      </c>
      <c r="E26" s="20">
        <v>3608240116</v>
      </c>
      <c r="F26" s="20"/>
      <c r="G26" s="18" t="s">
        <v>515</v>
      </c>
      <c r="H26" s="18" t="s">
        <v>516</v>
      </c>
      <c r="I26" s="20" t="s">
        <v>517</v>
      </c>
      <c r="J26" s="18" t="s">
        <v>515</v>
      </c>
      <c r="K26" s="21">
        <v>86</v>
      </c>
      <c r="L26" s="21">
        <v>83</v>
      </c>
      <c r="M26" s="22">
        <v>76</v>
      </c>
      <c r="N26" s="22">
        <v>74</v>
      </c>
      <c r="O26" s="46">
        <v>75</v>
      </c>
      <c r="P26" s="51">
        <v>72530</v>
      </c>
      <c r="Q26" s="51">
        <v>64538</v>
      </c>
      <c r="R26" s="51">
        <v>61505</v>
      </c>
      <c r="S26" s="51">
        <v>60986</v>
      </c>
      <c r="T26" s="52">
        <v>76749</v>
      </c>
      <c r="U26" s="18"/>
      <c r="V26" s="19" t="s">
        <v>98</v>
      </c>
      <c r="W26" s="19">
        <v>1</v>
      </c>
      <c r="X26" s="19">
        <v>21</v>
      </c>
      <c r="Y26" s="19">
        <v>2</v>
      </c>
      <c r="Z26" s="19">
        <v>4500</v>
      </c>
      <c r="AA26" s="223">
        <v>18</v>
      </c>
      <c r="AB26" s="19">
        <v>3300</v>
      </c>
      <c r="AC26" s="94">
        <f t="shared" si="0"/>
        <v>21</v>
      </c>
      <c r="AD26" s="88">
        <f t="shared" si="1"/>
        <v>0.28000000000000003</v>
      </c>
      <c r="AE26" s="94">
        <f t="shared" si="2"/>
        <v>2</v>
      </c>
      <c r="AF26" s="95">
        <f t="shared" si="4"/>
        <v>95.238095238095241</v>
      </c>
      <c r="AG26" s="95">
        <f t="shared" si="3"/>
        <v>4500</v>
      </c>
      <c r="AH26" s="91">
        <f t="shared" si="5"/>
        <v>60</v>
      </c>
      <c r="AI26" s="18">
        <v>100</v>
      </c>
      <c r="AJ26" s="18"/>
      <c r="AK26" s="18"/>
      <c r="AL26" s="18"/>
      <c r="AM26" s="18"/>
      <c r="AN26" s="18"/>
      <c r="AO26" s="19"/>
      <c r="AP26" s="223">
        <v>20</v>
      </c>
      <c r="AQ26" s="18" t="s">
        <v>99</v>
      </c>
      <c r="AR26" s="18"/>
      <c r="AS26" s="18" t="s">
        <v>99</v>
      </c>
      <c r="AT26" s="18"/>
      <c r="AU26" s="18" t="s">
        <v>99</v>
      </c>
      <c r="AV26" s="19"/>
      <c r="AW26" s="18" t="s">
        <v>98</v>
      </c>
      <c r="AX26" s="19"/>
      <c r="AY26" s="18" t="s">
        <v>98</v>
      </c>
      <c r="AZ26" s="18" t="s">
        <v>100</v>
      </c>
      <c r="BA26" s="18" t="s">
        <v>100</v>
      </c>
      <c r="BB26" s="18" t="s">
        <v>100</v>
      </c>
      <c r="BC26" s="18" t="s">
        <v>100</v>
      </c>
      <c r="BD26" s="19"/>
      <c r="BE26" s="18" t="s">
        <v>102</v>
      </c>
      <c r="BF26" s="19"/>
      <c r="BG26" s="18">
        <v>872</v>
      </c>
      <c r="BH26" s="18">
        <v>980</v>
      </c>
      <c r="BI26" s="18">
        <v>49</v>
      </c>
      <c r="BJ26" s="18">
        <v>845</v>
      </c>
      <c r="BK26" s="18">
        <v>997</v>
      </c>
      <c r="BL26" s="230" t="str">
        <f t="shared" si="6"/>
        <v/>
      </c>
      <c r="BM26" s="18">
        <v>180</v>
      </c>
      <c r="BN26" s="18"/>
      <c r="BO26" s="18"/>
      <c r="BP26" s="18"/>
      <c r="BQ26" s="18"/>
      <c r="BR26" s="18"/>
      <c r="BS26" s="18"/>
      <c r="BT26" s="18"/>
      <c r="BU26" s="18"/>
      <c r="BV26" s="18"/>
      <c r="BW26" s="18"/>
      <c r="BX26" s="18"/>
      <c r="BY26" s="18"/>
      <c r="BZ26" s="18"/>
      <c r="CA26" s="18"/>
      <c r="CB26" s="18"/>
      <c r="CC26" s="18"/>
      <c r="CD26" s="18"/>
      <c r="CE26" s="18"/>
      <c r="CF26" s="19"/>
      <c r="CG26" s="19" t="s">
        <v>100</v>
      </c>
      <c r="CH26" s="19" t="s">
        <v>103</v>
      </c>
      <c r="CI26" s="18" t="s">
        <v>363</v>
      </c>
      <c r="CJ26" s="19"/>
      <c r="CK26" s="19" t="s">
        <v>105</v>
      </c>
      <c r="CL26" s="18" t="s">
        <v>100</v>
      </c>
      <c r="CM26" s="19"/>
      <c r="CN26" s="18" t="s">
        <v>100</v>
      </c>
      <c r="CO26" s="19"/>
      <c r="CP26" s="18" t="s">
        <v>100</v>
      </c>
      <c r="CQ26" s="18" t="s">
        <v>98</v>
      </c>
      <c r="CR26" s="18" t="s">
        <v>100</v>
      </c>
      <c r="CS26" s="18" t="s">
        <v>100</v>
      </c>
      <c r="CT26" s="19"/>
      <c r="CU26" s="18" t="s">
        <v>100</v>
      </c>
      <c r="CV26" s="18" t="s">
        <v>98</v>
      </c>
      <c r="CW26" s="18" t="s">
        <v>100</v>
      </c>
      <c r="CX26" s="18" t="s">
        <v>98</v>
      </c>
      <c r="CY26" s="18" t="s">
        <v>100</v>
      </c>
      <c r="CZ26" s="18" t="s">
        <v>100</v>
      </c>
      <c r="DA26" s="18" t="s">
        <v>100</v>
      </c>
      <c r="DB26" s="18" t="s">
        <v>100</v>
      </c>
      <c r="DC26" s="19"/>
      <c r="DD26" s="18" t="s">
        <v>98</v>
      </c>
      <c r="DE26" s="18" t="s">
        <v>100</v>
      </c>
      <c r="DF26" s="18" t="s">
        <v>100</v>
      </c>
      <c r="DG26" s="18" t="s">
        <v>98</v>
      </c>
      <c r="DH26" s="18" t="s">
        <v>98</v>
      </c>
      <c r="DI26" s="18" t="s">
        <v>100</v>
      </c>
      <c r="DJ26" s="19"/>
      <c r="DK26" s="23"/>
    </row>
    <row r="27" spans="1:115" s="11" customFormat="1" ht="21.75" customHeight="1" x14ac:dyDescent="0.25">
      <c r="A27" s="17">
        <v>46</v>
      </c>
      <c r="B27" s="18" t="s">
        <v>524</v>
      </c>
      <c r="C27" s="18" t="s">
        <v>525</v>
      </c>
      <c r="D27" s="19" t="s">
        <v>526</v>
      </c>
      <c r="E27" s="20" t="s">
        <v>527</v>
      </c>
      <c r="F27" s="20" t="s">
        <v>528</v>
      </c>
      <c r="G27" s="18" t="s">
        <v>529</v>
      </c>
      <c r="H27" s="18" t="s">
        <v>530</v>
      </c>
      <c r="I27" s="20" t="s">
        <v>527</v>
      </c>
      <c r="J27" s="18" t="s">
        <v>529</v>
      </c>
      <c r="K27" s="21">
        <v>152</v>
      </c>
      <c r="L27" s="21">
        <v>146</v>
      </c>
      <c r="M27" s="22">
        <v>146</v>
      </c>
      <c r="N27" s="22">
        <v>138</v>
      </c>
      <c r="O27" s="46">
        <v>131</v>
      </c>
      <c r="P27" s="51">
        <v>131000</v>
      </c>
      <c r="Q27" s="51">
        <v>126000</v>
      </c>
      <c r="R27" s="51">
        <v>117000</v>
      </c>
      <c r="S27" s="51">
        <v>117000</v>
      </c>
      <c r="T27" s="52">
        <v>121000</v>
      </c>
      <c r="U27" s="18"/>
      <c r="V27" s="19" t="s">
        <v>100</v>
      </c>
      <c r="W27" s="19">
        <v>2</v>
      </c>
      <c r="X27" s="19">
        <v>46</v>
      </c>
      <c r="Y27" s="19">
        <v>2</v>
      </c>
      <c r="Z27" s="19">
        <v>10000</v>
      </c>
      <c r="AA27" s="223">
        <v>24</v>
      </c>
      <c r="AB27" s="19">
        <v>1200</v>
      </c>
      <c r="AC27" s="94">
        <f t="shared" si="0"/>
        <v>23</v>
      </c>
      <c r="AD27" s="88">
        <f t="shared" si="1"/>
        <v>0.35114503816793891</v>
      </c>
      <c r="AE27" s="94">
        <f t="shared" si="2"/>
        <v>1</v>
      </c>
      <c r="AF27" s="95">
        <f t="shared" si="4"/>
        <v>43.478260869565219</v>
      </c>
      <c r="AG27" s="95">
        <f t="shared" si="3"/>
        <v>5000</v>
      </c>
      <c r="AH27" s="91">
        <f t="shared" si="5"/>
        <v>76.335877862595424</v>
      </c>
      <c r="AI27" s="18"/>
      <c r="AJ27" s="18">
        <v>100</v>
      </c>
      <c r="AK27" s="18"/>
      <c r="AL27" s="18"/>
      <c r="AM27" s="18"/>
      <c r="AN27" s="18"/>
      <c r="AO27" s="19"/>
      <c r="AP27" s="223"/>
      <c r="AQ27" s="18" t="s">
        <v>99</v>
      </c>
      <c r="AR27" s="18"/>
      <c r="AS27" s="18" t="s">
        <v>99</v>
      </c>
      <c r="AT27" s="18"/>
      <c r="AU27" s="18" t="s">
        <v>99</v>
      </c>
      <c r="AV27" s="19"/>
      <c r="AW27" s="18" t="s">
        <v>98</v>
      </c>
      <c r="AX27" s="19"/>
      <c r="AY27" s="18" t="s">
        <v>100</v>
      </c>
      <c r="AZ27" s="18" t="s">
        <v>100</v>
      </c>
      <c r="BA27" s="18" t="s">
        <v>100</v>
      </c>
      <c r="BB27" s="18" t="s">
        <v>100</v>
      </c>
      <c r="BC27" s="18" t="s">
        <v>98</v>
      </c>
      <c r="BD27" s="19" t="s">
        <v>117</v>
      </c>
      <c r="BE27" s="18" t="s">
        <v>102</v>
      </c>
      <c r="BF27" s="19"/>
      <c r="BG27" s="18">
        <v>3195</v>
      </c>
      <c r="BH27" s="18">
        <v>3043</v>
      </c>
      <c r="BI27" s="18">
        <v>4069</v>
      </c>
      <c r="BJ27" s="18">
        <v>3678</v>
      </c>
      <c r="BK27" s="18">
        <v>2655</v>
      </c>
      <c r="BL27" s="230" t="str">
        <f t="shared" si="6"/>
        <v/>
      </c>
      <c r="BM27" s="18">
        <v>324</v>
      </c>
      <c r="BN27" s="18">
        <v>497</v>
      </c>
      <c r="BO27" s="18">
        <v>266</v>
      </c>
      <c r="BP27" s="18">
        <v>247</v>
      </c>
      <c r="BQ27" s="18"/>
      <c r="BR27" s="18"/>
      <c r="BS27" s="18">
        <v>1492</v>
      </c>
      <c r="BT27" s="18"/>
      <c r="BU27" s="18">
        <v>22804</v>
      </c>
      <c r="BV27" s="18"/>
      <c r="BW27" s="18"/>
      <c r="BX27" s="18"/>
      <c r="BY27" s="18"/>
      <c r="BZ27" s="18"/>
      <c r="CA27" s="18"/>
      <c r="CB27" s="18"/>
      <c r="CC27" s="18"/>
      <c r="CD27" s="18"/>
      <c r="CE27" s="18"/>
      <c r="CF27" s="19"/>
      <c r="CG27" s="19" t="s">
        <v>100</v>
      </c>
      <c r="CH27" s="19" t="s">
        <v>103</v>
      </c>
      <c r="CI27" s="18" t="s">
        <v>164</v>
      </c>
      <c r="CJ27" s="19"/>
      <c r="CK27" s="19" t="s">
        <v>105</v>
      </c>
      <c r="CL27" s="18" t="s">
        <v>98</v>
      </c>
      <c r="CM27" s="19" t="s">
        <v>531</v>
      </c>
      <c r="CN27" s="18" t="s">
        <v>100</v>
      </c>
      <c r="CO27" s="19"/>
      <c r="CP27" s="18" t="s">
        <v>98</v>
      </c>
      <c r="CQ27" s="18" t="s">
        <v>100</v>
      </c>
      <c r="CR27" s="18" t="s">
        <v>100</v>
      </c>
      <c r="CS27" s="18" t="s">
        <v>100</v>
      </c>
      <c r="CT27" s="19"/>
      <c r="CU27" s="18" t="s">
        <v>100</v>
      </c>
      <c r="CV27" s="18" t="s">
        <v>100</v>
      </c>
      <c r="CW27" s="18" t="s">
        <v>100</v>
      </c>
      <c r="CX27" s="18" t="s">
        <v>98</v>
      </c>
      <c r="CY27" s="18" t="s">
        <v>100</v>
      </c>
      <c r="CZ27" s="18" t="s">
        <v>100</v>
      </c>
      <c r="DA27" s="18" t="s">
        <v>100</v>
      </c>
      <c r="DB27" s="18" t="s">
        <v>100</v>
      </c>
      <c r="DC27" s="19"/>
      <c r="DD27" s="18" t="s">
        <v>98</v>
      </c>
      <c r="DE27" s="18" t="s">
        <v>98</v>
      </c>
      <c r="DF27" s="18" t="s">
        <v>98</v>
      </c>
      <c r="DG27" s="18" t="s">
        <v>98</v>
      </c>
      <c r="DH27" s="18" t="s">
        <v>100</v>
      </c>
      <c r="DI27" s="18" t="s">
        <v>100</v>
      </c>
      <c r="DJ27" s="19"/>
      <c r="DK27" s="23"/>
    </row>
    <row r="28" spans="1:115" s="33" customFormat="1" ht="21.75" customHeight="1" x14ac:dyDescent="0.25">
      <c r="A28" s="24">
        <v>48</v>
      </c>
      <c r="B28" s="25" t="s">
        <v>543</v>
      </c>
      <c r="C28" s="25" t="s">
        <v>109</v>
      </c>
      <c r="D28" s="26" t="s">
        <v>544</v>
      </c>
      <c r="E28" s="25" t="s">
        <v>340</v>
      </c>
      <c r="F28" s="25" t="s">
        <v>341</v>
      </c>
      <c r="G28" s="25" t="s">
        <v>342</v>
      </c>
      <c r="H28" s="25" t="s">
        <v>343</v>
      </c>
      <c r="I28" s="25" t="s">
        <v>344</v>
      </c>
      <c r="J28" s="25" t="s">
        <v>345</v>
      </c>
      <c r="K28" s="25">
        <v>300</v>
      </c>
      <c r="L28" s="25">
        <v>284</v>
      </c>
      <c r="M28" s="29">
        <v>288</v>
      </c>
      <c r="N28" s="29">
        <v>284</v>
      </c>
      <c r="O28" s="47">
        <v>288</v>
      </c>
      <c r="P28" s="55">
        <v>238000</v>
      </c>
      <c r="Q28" s="55">
        <v>237000</v>
      </c>
      <c r="R28" s="55">
        <v>250000</v>
      </c>
      <c r="S28" s="55">
        <v>235000</v>
      </c>
      <c r="T28" s="56">
        <v>243000</v>
      </c>
      <c r="U28" s="25"/>
      <c r="V28" s="26"/>
      <c r="W28" s="26"/>
      <c r="X28" s="26"/>
      <c r="Y28" s="26"/>
      <c r="Z28" s="26"/>
      <c r="AA28" s="222"/>
      <c r="AB28" s="26"/>
      <c r="AC28" s="94" t="str">
        <f t="shared" si="0"/>
        <v/>
      </c>
      <c r="AD28" s="88" t="str">
        <f t="shared" si="1"/>
        <v/>
      </c>
      <c r="AE28" s="94" t="str">
        <f t="shared" si="2"/>
        <v/>
      </c>
      <c r="AF28" s="95" t="str">
        <f t="shared" si="4"/>
        <v/>
      </c>
      <c r="AG28" s="95" t="str">
        <f t="shared" si="3"/>
        <v/>
      </c>
      <c r="AH28" s="91" t="str">
        <f t="shared" si="5"/>
        <v/>
      </c>
      <c r="AI28" s="25"/>
      <c r="AJ28" s="25"/>
      <c r="AK28" s="25"/>
      <c r="AL28" s="25"/>
      <c r="AM28" s="25"/>
      <c r="AN28" s="25"/>
      <c r="AO28" s="26"/>
      <c r="AP28" s="222"/>
      <c r="AQ28" s="25"/>
      <c r="AR28" s="25"/>
      <c r="AS28" s="25"/>
      <c r="AT28" s="25"/>
      <c r="AU28" s="25"/>
      <c r="AV28" s="26"/>
      <c r="AW28" s="25"/>
      <c r="AX28" s="26"/>
      <c r="AY28" s="25" t="s">
        <v>100</v>
      </c>
      <c r="AZ28" s="25" t="s">
        <v>100</v>
      </c>
      <c r="BA28" s="25" t="s">
        <v>100</v>
      </c>
      <c r="BB28" s="25" t="s">
        <v>100</v>
      </c>
      <c r="BC28" s="25" t="s">
        <v>100</v>
      </c>
      <c r="BD28" s="26"/>
      <c r="BE28" s="25"/>
      <c r="BF28" s="26"/>
      <c r="BG28" s="25"/>
      <c r="BH28" s="25"/>
      <c r="BI28" s="25"/>
      <c r="BJ28" s="25"/>
      <c r="BK28" s="25"/>
      <c r="BL28" s="230" t="str">
        <f t="shared" si="6"/>
        <v/>
      </c>
      <c r="BM28" s="25"/>
      <c r="BN28" s="25"/>
      <c r="BO28" s="25"/>
      <c r="BP28" s="25"/>
      <c r="BQ28" s="25"/>
      <c r="BR28" s="25"/>
      <c r="BS28" s="25"/>
      <c r="BT28" s="25"/>
      <c r="BU28" s="25"/>
      <c r="BV28" s="25"/>
      <c r="BW28" s="25"/>
      <c r="BX28" s="25"/>
      <c r="BY28" s="25"/>
      <c r="BZ28" s="25"/>
      <c r="CA28" s="25"/>
      <c r="CB28" s="25"/>
      <c r="CC28" s="25"/>
      <c r="CD28" s="25"/>
      <c r="CE28" s="25"/>
      <c r="CF28" s="26"/>
      <c r="CG28" s="26" t="s">
        <v>100</v>
      </c>
      <c r="CH28" s="26"/>
      <c r="CI28" s="31"/>
      <c r="CJ28" s="37" t="s">
        <v>154</v>
      </c>
      <c r="CK28" s="26"/>
      <c r="CL28" s="31" t="s">
        <v>100</v>
      </c>
      <c r="CM28" s="26"/>
      <c r="CN28" s="31" t="s">
        <v>100</v>
      </c>
      <c r="CO28" s="26"/>
      <c r="CP28" s="25" t="s">
        <v>100</v>
      </c>
      <c r="CQ28" s="25" t="s">
        <v>100</v>
      </c>
      <c r="CR28" s="25" t="s">
        <v>100</v>
      </c>
      <c r="CS28" s="25"/>
      <c r="CT28" s="26" t="s">
        <v>100</v>
      </c>
      <c r="CU28" s="25" t="s">
        <v>100</v>
      </c>
      <c r="CV28" s="25" t="s">
        <v>100</v>
      </c>
      <c r="CW28" s="25" t="s">
        <v>100</v>
      </c>
      <c r="CX28" s="25" t="s">
        <v>100</v>
      </c>
      <c r="CY28" s="25" t="s">
        <v>100</v>
      </c>
      <c r="CZ28" s="25" t="s">
        <v>100</v>
      </c>
      <c r="DA28" s="25" t="s">
        <v>100</v>
      </c>
      <c r="DB28" s="25" t="s">
        <v>100</v>
      </c>
      <c r="DC28" s="26"/>
      <c r="DD28" s="25" t="s">
        <v>100</v>
      </c>
      <c r="DE28" s="25" t="s">
        <v>100</v>
      </c>
      <c r="DF28" s="25" t="s">
        <v>100</v>
      </c>
      <c r="DG28" s="25" t="s">
        <v>100</v>
      </c>
      <c r="DH28" s="25" t="s">
        <v>100</v>
      </c>
      <c r="DI28" s="25" t="s">
        <v>100</v>
      </c>
      <c r="DJ28" s="26"/>
      <c r="DK28" s="32" t="s">
        <v>346</v>
      </c>
    </row>
    <row r="29" spans="1:115" s="11" customFormat="1" ht="21.75" customHeight="1" x14ac:dyDescent="0.25">
      <c r="A29" s="17">
        <v>49</v>
      </c>
      <c r="B29" s="18" t="s">
        <v>545</v>
      </c>
      <c r="C29" s="18" t="s">
        <v>546</v>
      </c>
      <c r="D29" s="19" t="s">
        <v>547</v>
      </c>
      <c r="E29" s="20" t="s">
        <v>316</v>
      </c>
      <c r="F29" s="20" t="s">
        <v>317</v>
      </c>
      <c r="G29" s="18" t="s">
        <v>318</v>
      </c>
      <c r="H29" s="18" t="s">
        <v>548</v>
      </c>
      <c r="I29" s="20" t="s">
        <v>316</v>
      </c>
      <c r="J29" s="18" t="s">
        <v>320</v>
      </c>
      <c r="K29" s="21">
        <v>178</v>
      </c>
      <c r="L29" s="21">
        <v>178</v>
      </c>
      <c r="M29" s="22">
        <v>184</v>
      </c>
      <c r="N29" s="22">
        <v>180</v>
      </c>
      <c r="O29" s="46">
        <v>176</v>
      </c>
      <c r="P29" s="51">
        <v>244000</v>
      </c>
      <c r="Q29" s="51">
        <v>233000</v>
      </c>
      <c r="R29" s="51">
        <v>259000</v>
      </c>
      <c r="S29" s="51">
        <v>202000</v>
      </c>
      <c r="T29" s="52">
        <v>194000</v>
      </c>
      <c r="U29" s="18"/>
      <c r="V29" s="19" t="s">
        <v>98</v>
      </c>
      <c r="W29" s="19">
        <v>1</v>
      </c>
      <c r="X29" s="19">
        <v>35</v>
      </c>
      <c r="Y29" s="19">
        <v>2</v>
      </c>
      <c r="Z29" s="19">
        <v>6461</v>
      </c>
      <c r="AA29" s="223">
        <v>21</v>
      </c>
      <c r="AB29" s="19">
        <v>10655</v>
      </c>
      <c r="AC29" s="94">
        <f t="shared" si="0"/>
        <v>35</v>
      </c>
      <c r="AD29" s="88">
        <f t="shared" si="1"/>
        <v>0.19886363636363635</v>
      </c>
      <c r="AE29" s="94">
        <f t="shared" si="2"/>
        <v>2</v>
      </c>
      <c r="AF29" s="95">
        <f t="shared" si="4"/>
        <v>57.142857142857146</v>
      </c>
      <c r="AG29" s="95">
        <f t="shared" si="3"/>
        <v>6461</v>
      </c>
      <c r="AH29" s="91">
        <f t="shared" si="5"/>
        <v>36.710227272727273</v>
      </c>
      <c r="AI29" s="18"/>
      <c r="AJ29" s="18">
        <v>100</v>
      </c>
      <c r="AK29" s="18"/>
      <c r="AL29" s="18"/>
      <c r="AM29" s="18"/>
      <c r="AN29" s="18"/>
      <c r="AO29" s="19"/>
      <c r="AP29" s="223">
        <v>20</v>
      </c>
      <c r="AQ29" s="18" t="s">
        <v>99</v>
      </c>
      <c r="AR29" s="18">
        <v>90</v>
      </c>
      <c r="AS29" s="18" t="s">
        <v>99</v>
      </c>
      <c r="AT29" s="18">
        <v>80</v>
      </c>
      <c r="AU29" s="18" t="s">
        <v>99</v>
      </c>
      <c r="AV29" s="19">
        <v>80</v>
      </c>
      <c r="AW29" s="18" t="s">
        <v>98</v>
      </c>
      <c r="AX29" s="19"/>
      <c r="AY29" s="18" t="s">
        <v>100</v>
      </c>
      <c r="AZ29" s="18" t="s">
        <v>100</v>
      </c>
      <c r="BA29" s="18" t="s">
        <v>100</v>
      </c>
      <c r="BB29" s="18" t="s">
        <v>100</v>
      </c>
      <c r="BC29" s="18" t="s">
        <v>98</v>
      </c>
      <c r="BD29" s="19" t="s">
        <v>282</v>
      </c>
      <c r="BE29" s="18" t="s">
        <v>102</v>
      </c>
      <c r="BF29" s="19"/>
      <c r="BG29" s="18">
        <v>1046</v>
      </c>
      <c r="BH29" s="18">
        <v>1219</v>
      </c>
      <c r="BI29" s="18">
        <v>1331</v>
      </c>
      <c r="BJ29" s="18">
        <v>1377</v>
      </c>
      <c r="BK29" s="18">
        <v>1336</v>
      </c>
      <c r="BL29" s="230" t="str">
        <f t="shared" si="6"/>
        <v/>
      </c>
      <c r="BM29" s="18">
        <v>120</v>
      </c>
      <c r="BN29" s="18">
        <v>233</v>
      </c>
      <c r="BO29" s="18">
        <v>379</v>
      </c>
      <c r="BP29" s="18">
        <v>75</v>
      </c>
      <c r="BQ29" s="18"/>
      <c r="BR29" s="18"/>
      <c r="BS29" s="18"/>
      <c r="BT29" s="18"/>
      <c r="BU29" s="18"/>
      <c r="BV29" s="18"/>
      <c r="BW29" s="18"/>
      <c r="BX29" s="18"/>
      <c r="BY29" s="18"/>
      <c r="BZ29" s="18"/>
      <c r="CA29" s="18"/>
      <c r="CB29" s="18"/>
      <c r="CC29" s="18"/>
      <c r="CD29" s="18"/>
      <c r="CE29" s="18"/>
      <c r="CF29" s="19"/>
      <c r="CG29" s="19" t="s">
        <v>98</v>
      </c>
      <c r="CH29" s="19" t="s">
        <v>103</v>
      </c>
      <c r="CI29" s="31" t="s">
        <v>104</v>
      </c>
      <c r="CJ29" s="34" t="s">
        <v>549</v>
      </c>
      <c r="CK29" s="19" t="s">
        <v>105</v>
      </c>
      <c r="CL29" s="18" t="s">
        <v>98</v>
      </c>
      <c r="CM29" s="19" t="s">
        <v>550</v>
      </c>
      <c r="CN29" s="18" t="s">
        <v>100</v>
      </c>
      <c r="CO29" s="19"/>
      <c r="CP29" s="18" t="s">
        <v>98</v>
      </c>
      <c r="CQ29" s="18" t="s">
        <v>98</v>
      </c>
      <c r="CR29" s="18" t="s">
        <v>100</v>
      </c>
      <c r="CS29" s="18" t="s">
        <v>100</v>
      </c>
      <c r="CT29" s="19"/>
      <c r="CU29" s="18" t="s">
        <v>100</v>
      </c>
      <c r="CV29" s="18" t="s">
        <v>98</v>
      </c>
      <c r="CW29" s="18" t="s">
        <v>98</v>
      </c>
      <c r="CX29" s="18" t="s">
        <v>98</v>
      </c>
      <c r="CY29" s="18" t="s">
        <v>100</v>
      </c>
      <c r="CZ29" s="18" t="s">
        <v>100</v>
      </c>
      <c r="DA29" s="18" t="s">
        <v>100</v>
      </c>
      <c r="DB29" s="18" t="s">
        <v>100</v>
      </c>
      <c r="DC29" s="19"/>
      <c r="DD29" s="18" t="s">
        <v>98</v>
      </c>
      <c r="DE29" s="18" t="s">
        <v>100</v>
      </c>
      <c r="DF29" s="18" t="s">
        <v>100</v>
      </c>
      <c r="DG29" s="18" t="s">
        <v>100</v>
      </c>
      <c r="DH29" s="18" t="s">
        <v>100</v>
      </c>
      <c r="DI29" s="18" t="s">
        <v>100</v>
      </c>
      <c r="DJ29" s="19"/>
      <c r="DK29" s="23" t="s">
        <v>551</v>
      </c>
    </row>
    <row r="30" spans="1:115" s="33" customFormat="1" ht="21.75" customHeight="1" x14ac:dyDescent="0.25">
      <c r="A30" s="24">
        <v>50</v>
      </c>
      <c r="B30" s="25" t="s">
        <v>552</v>
      </c>
      <c r="C30" s="25" t="s">
        <v>109</v>
      </c>
      <c r="D30" s="26" t="s">
        <v>553</v>
      </c>
      <c r="E30" s="27" t="s">
        <v>112</v>
      </c>
      <c r="F30" s="27" t="s">
        <v>113</v>
      </c>
      <c r="G30" s="25" t="s">
        <v>114</v>
      </c>
      <c r="H30" s="25" t="s">
        <v>366</v>
      </c>
      <c r="I30" s="27" t="s">
        <v>116</v>
      </c>
      <c r="J30" s="25" t="s">
        <v>114</v>
      </c>
      <c r="K30" s="28">
        <v>414</v>
      </c>
      <c r="L30" s="28">
        <v>416</v>
      </c>
      <c r="M30" s="29">
        <v>414</v>
      </c>
      <c r="N30" s="29">
        <v>409</v>
      </c>
      <c r="O30" s="47">
        <v>401</v>
      </c>
      <c r="P30" s="53">
        <v>525881</v>
      </c>
      <c r="Q30" s="53">
        <v>547936</v>
      </c>
      <c r="R30" s="53">
        <v>557124</v>
      </c>
      <c r="S30" s="53">
        <v>569585</v>
      </c>
      <c r="T30" s="54">
        <v>556195</v>
      </c>
      <c r="U30" s="25"/>
      <c r="V30" s="26" t="s">
        <v>98</v>
      </c>
      <c r="W30" s="26">
        <v>1</v>
      </c>
      <c r="X30" s="26">
        <v>24</v>
      </c>
      <c r="Y30" s="26">
        <v>2</v>
      </c>
      <c r="Z30" s="26">
        <v>10000</v>
      </c>
      <c r="AA30" s="222">
        <v>15</v>
      </c>
      <c r="AB30" s="26">
        <v>41000</v>
      </c>
      <c r="AC30" s="94">
        <f t="shared" si="0"/>
        <v>24</v>
      </c>
      <c r="AD30" s="88">
        <f t="shared" si="1"/>
        <v>5.9850374064837904E-2</v>
      </c>
      <c r="AE30" s="94">
        <f t="shared" si="2"/>
        <v>2</v>
      </c>
      <c r="AF30" s="95">
        <f t="shared" si="4"/>
        <v>83.333333333333329</v>
      </c>
      <c r="AG30" s="95">
        <f t="shared" si="3"/>
        <v>10000</v>
      </c>
      <c r="AH30" s="91">
        <f t="shared" si="5"/>
        <v>24.937655860349128</v>
      </c>
      <c r="AI30" s="25">
        <v>10</v>
      </c>
      <c r="AJ30" s="25">
        <v>90</v>
      </c>
      <c r="AK30" s="25"/>
      <c r="AL30" s="25"/>
      <c r="AM30" s="25"/>
      <c r="AN30" s="25"/>
      <c r="AO30" s="26"/>
      <c r="AP30" s="222">
        <v>10</v>
      </c>
      <c r="AQ30" s="30">
        <v>1</v>
      </c>
      <c r="AR30" s="25"/>
      <c r="AS30" s="30">
        <v>1</v>
      </c>
      <c r="AT30" s="25"/>
      <c r="AU30" s="25" t="s">
        <v>99</v>
      </c>
      <c r="AV30" s="26"/>
      <c r="AW30" s="25" t="s">
        <v>98</v>
      </c>
      <c r="AX30" s="26"/>
      <c r="AY30" s="25" t="s">
        <v>100</v>
      </c>
      <c r="AZ30" s="25" t="s">
        <v>100</v>
      </c>
      <c r="BA30" s="25" t="s">
        <v>100</v>
      </c>
      <c r="BB30" s="25" t="s">
        <v>100</v>
      </c>
      <c r="BC30" s="25" t="s">
        <v>98</v>
      </c>
      <c r="BD30" s="26" t="s">
        <v>117</v>
      </c>
      <c r="BE30" s="25" t="s">
        <v>102</v>
      </c>
      <c r="BF30" s="26"/>
      <c r="BG30" s="25">
        <v>2018</v>
      </c>
      <c r="BH30" s="25">
        <v>1857</v>
      </c>
      <c r="BI30" s="25">
        <v>2016</v>
      </c>
      <c r="BJ30" s="25">
        <v>1888</v>
      </c>
      <c r="BK30" s="25">
        <v>2365</v>
      </c>
      <c r="BL30" s="230">
        <f t="shared" si="6"/>
        <v>6.0324189526184542</v>
      </c>
      <c r="BM30" s="25">
        <v>288</v>
      </c>
      <c r="BN30" s="25">
        <v>777</v>
      </c>
      <c r="BO30" s="25">
        <v>708</v>
      </c>
      <c r="BP30" s="25">
        <v>769</v>
      </c>
      <c r="BQ30" s="25">
        <v>54</v>
      </c>
      <c r="BR30" s="25"/>
      <c r="BS30" s="25">
        <v>3700</v>
      </c>
      <c r="BT30" s="25"/>
      <c r="BU30" s="25">
        <v>6222</v>
      </c>
      <c r="BV30" s="25">
        <v>7000</v>
      </c>
      <c r="BW30" s="25"/>
      <c r="BX30" s="25"/>
      <c r="BY30" s="25"/>
      <c r="BZ30" s="25"/>
      <c r="CA30" s="25"/>
      <c r="CB30" s="25"/>
      <c r="CC30" s="25"/>
      <c r="CD30" s="25"/>
      <c r="CE30" s="25"/>
      <c r="CF30" s="26"/>
      <c r="CG30" s="26" t="s">
        <v>100</v>
      </c>
      <c r="CH30" s="26" t="s">
        <v>118</v>
      </c>
      <c r="CI30" s="25" t="s">
        <v>164</v>
      </c>
      <c r="CJ30" s="26"/>
      <c r="CK30" s="26" t="s">
        <v>105</v>
      </c>
      <c r="CL30" s="25" t="s">
        <v>98</v>
      </c>
      <c r="CM30" s="26" t="s">
        <v>554</v>
      </c>
      <c r="CN30" s="25" t="s">
        <v>98</v>
      </c>
      <c r="CO30" s="26" t="s">
        <v>555</v>
      </c>
      <c r="CP30" s="25" t="s">
        <v>98</v>
      </c>
      <c r="CQ30" s="25" t="s">
        <v>98</v>
      </c>
      <c r="CR30" s="25" t="s">
        <v>100</v>
      </c>
      <c r="CS30" s="25" t="s">
        <v>100</v>
      </c>
      <c r="CT30" s="26"/>
      <c r="CU30" s="25" t="s">
        <v>100</v>
      </c>
      <c r="CV30" s="25" t="s">
        <v>98</v>
      </c>
      <c r="CW30" s="25" t="s">
        <v>98</v>
      </c>
      <c r="CX30" s="25" t="s">
        <v>98</v>
      </c>
      <c r="CY30" s="25" t="s">
        <v>100</v>
      </c>
      <c r="CZ30" s="25" t="s">
        <v>98</v>
      </c>
      <c r="DA30" s="25" t="s">
        <v>100</v>
      </c>
      <c r="DB30" s="25" t="s">
        <v>100</v>
      </c>
      <c r="DC30" s="26"/>
      <c r="DD30" s="25" t="s">
        <v>98</v>
      </c>
      <c r="DE30" s="25" t="s">
        <v>100</v>
      </c>
      <c r="DF30" s="25" t="s">
        <v>100</v>
      </c>
      <c r="DG30" s="25" t="s">
        <v>100</v>
      </c>
      <c r="DH30" s="25" t="s">
        <v>100</v>
      </c>
      <c r="DI30" s="25" t="s">
        <v>100</v>
      </c>
      <c r="DJ30" s="26"/>
      <c r="DK30" s="32"/>
    </row>
    <row r="31" spans="1:115" s="33" customFormat="1" ht="21.75" customHeight="1" x14ac:dyDescent="0.25">
      <c r="A31" s="24">
        <v>54</v>
      </c>
      <c r="B31" s="25" t="s">
        <v>593</v>
      </c>
      <c r="C31" s="25" t="s">
        <v>594</v>
      </c>
      <c r="D31" s="26" t="s">
        <v>595</v>
      </c>
      <c r="E31" s="27" t="s">
        <v>328</v>
      </c>
      <c r="F31" s="27" t="s">
        <v>329</v>
      </c>
      <c r="G31" s="25" t="s">
        <v>330</v>
      </c>
      <c r="H31" s="25" t="s">
        <v>331</v>
      </c>
      <c r="I31" s="27" t="s">
        <v>328</v>
      </c>
      <c r="J31" s="25" t="s">
        <v>332</v>
      </c>
      <c r="K31" s="28">
        <v>259</v>
      </c>
      <c r="L31" s="28">
        <v>254</v>
      </c>
      <c r="M31" s="29">
        <v>254</v>
      </c>
      <c r="N31" s="29">
        <v>246</v>
      </c>
      <c r="O31" s="47">
        <v>254</v>
      </c>
      <c r="P31" s="53">
        <v>224997</v>
      </c>
      <c r="Q31" s="53">
        <v>229702</v>
      </c>
      <c r="R31" s="53">
        <v>233691</v>
      </c>
      <c r="S31" s="53">
        <v>212087</v>
      </c>
      <c r="T31" s="54">
        <v>226095</v>
      </c>
      <c r="U31" s="25"/>
      <c r="V31" s="26" t="s">
        <v>98</v>
      </c>
      <c r="W31" s="26">
        <v>2</v>
      </c>
      <c r="X31" s="26">
        <v>55</v>
      </c>
      <c r="Y31" s="26">
        <f>14456/1000</f>
        <v>14.456</v>
      </c>
      <c r="Z31" s="26">
        <v>16569</v>
      </c>
      <c r="AA31" s="222">
        <v>28</v>
      </c>
      <c r="AB31" s="26">
        <v>14456</v>
      </c>
      <c r="AC31" s="94">
        <f t="shared" si="0"/>
        <v>27.5</v>
      </c>
      <c r="AD31" s="88">
        <f t="shared" si="1"/>
        <v>0.21653543307086615</v>
      </c>
      <c r="AE31" s="94">
        <f t="shared" si="2"/>
        <v>7.2279999999999998</v>
      </c>
      <c r="AF31" s="95">
        <f t="shared" si="4"/>
        <v>262.83636363636361</v>
      </c>
      <c r="AG31" s="95">
        <f t="shared" si="3"/>
        <v>8284.5</v>
      </c>
      <c r="AH31" s="91">
        <f t="shared" si="5"/>
        <v>65.232283464566933</v>
      </c>
      <c r="AI31" s="25"/>
      <c r="AJ31" s="25"/>
      <c r="AK31" s="25"/>
      <c r="AL31" s="25">
        <v>20</v>
      </c>
      <c r="AM31" s="25">
        <v>50</v>
      </c>
      <c r="AN31" s="25">
        <v>30</v>
      </c>
      <c r="AO31" s="26"/>
      <c r="AP31" s="222">
        <v>4</v>
      </c>
      <c r="AQ31" s="30">
        <v>1</v>
      </c>
      <c r="AR31" s="25"/>
      <c r="AS31" s="30">
        <v>1</v>
      </c>
      <c r="AT31" s="25"/>
      <c r="AU31" s="25" t="s">
        <v>99</v>
      </c>
      <c r="AV31" s="26"/>
      <c r="AW31" s="25" t="s">
        <v>98</v>
      </c>
      <c r="AX31" s="26"/>
      <c r="AY31" s="25" t="s">
        <v>100</v>
      </c>
      <c r="AZ31" s="25" t="s">
        <v>100</v>
      </c>
      <c r="BA31" s="25" t="s">
        <v>100</v>
      </c>
      <c r="BB31" s="25" t="s">
        <v>100</v>
      </c>
      <c r="BC31" s="25" t="s">
        <v>98</v>
      </c>
      <c r="BD31" s="26" t="s">
        <v>596</v>
      </c>
      <c r="BE31" s="25" t="s">
        <v>102</v>
      </c>
      <c r="BF31" s="26"/>
      <c r="BG31" s="25">
        <v>2753</v>
      </c>
      <c r="BH31" s="25">
        <v>3224</v>
      </c>
      <c r="BI31" s="25">
        <v>3224</v>
      </c>
      <c r="BJ31" s="25">
        <v>3166</v>
      </c>
      <c r="BK31" s="25">
        <v>3373</v>
      </c>
      <c r="BL31" s="230">
        <f t="shared" si="6"/>
        <v>16.492125984251967</v>
      </c>
      <c r="BM31" s="25">
        <v>517</v>
      </c>
      <c r="BN31" s="25"/>
      <c r="BO31" s="25">
        <v>477</v>
      </c>
      <c r="BP31" s="25"/>
      <c r="BQ31" s="25">
        <v>816</v>
      </c>
      <c r="BR31" s="25"/>
      <c r="BS31" s="25"/>
      <c r="BT31" s="25"/>
      <c r="BU31" s="25"/>
      <c r="BV31" s="25"/>
      <c r="BW31" s="25"/>
      <c r="BX31" s="25"/>
      <c r="BY31" s="25">
        <v>2385</v>
      </c>
      <c r="BZ31" s="25"/>
      <c r="CA31" s="25"/>
      <c r="CB31" s="25"/>
      <c r="CC31" s="25"/>
      <c r="CD31" s="25"/>
      <c r="CE31" s="25"/>
      <c r="CF31" s="26"/>
      <c r="CG31" s="26" t="s">
        <v>98</v>
      </c>
      <c r="CH31" s="26" t="s">
        <v>118</v>
      </c>
      <c r="CI31" s="25" t="s">
        <v>104</v>
      </c>
      <c r="CJ31" s="26"/>
      <c r="CK31" s="26" t="s">
        <v>334</v>
      </c>
      <c r="CL31" s="25" t="s">
        <v>98</v>
      </c>
      <c r="CM31" s="26" t="s">
        <v>597</v>
      </c>
      <c r="CN31" s="25" t="s">
        <v>98</v>
      </c>
      <c r="CO31" s="26" t="s">
        <v>598</v>
      </c>
      <c r="CP31" s="25" t="s">
        <v>98</v>
      </c>
      <c r="CQ31" s="25" t="s">
        <v>98</v>
      </c>
      <c r="CR31" s="25" t="s">
        <v>100</v>
      </c>
      <c r="CS31" s="25" t="s">
        <v>100</v>
      </c>
      <c r="CT31" s="26"/>
      <c r="CU31" s="25" t="s">
        <v>100</v>
      </c>
      <c r="CV31" s="25" t="s">
        <v>100</v>
      </c>
      <c r="CW31" s="25" t="s">
        <v>100</v>
      </c>
      <c r="CX31" s="25" t="s">
        <v>98</v>
      </c>
      <c r="CY31" s="25" t="s">
        <v>100</v>
      </c>
      <c r="CZ31" s="25" t="s">
        <v>98</v>
      </c>
      <c r="DA31" s="25" t="s">
        <v>100</v>
      </c>
      <c r="DB31" s="25" t="s">
        <v>100</v>
      </c>
      <c r="DC31" s="26"/>
      <c r="DD31" s="25" t="s">
        <v>98</v>
      </c>
      <c r="DE31" s="25" t="s">
        <v>98</v>
      </c>
      <c r="DF31" s="25" t="s">
        <v>100</v>
      </c>
      <c r="DG31" s="25" t="s">
        <v>100</v>
      </c>
      <c r="DH31" s="25" t="s">
        <v>100</v>
      </c>
      <c r="DI31" s="25" t="s">
        <v>100</v>
      </c>
      <c r="DJ31" s="26"/>
      <c r="DK31" s="32" t="s">
        <v>599</v>
      </c>
    </row>
    <row r="32" spans="1:115" s="11" customFormat="1" ht="21.75" customHeight="1" x14ac:dyDescent="0.25">
      <c r="A32" s="17">
        <v>56</v>
      </c>
      <c r="B32" s="18" t="s">
        <v>614</v>
      </c>
      <c r="C32" s="18" t="s">
        <v>109</v>
      </c>
      <c r="D32" s="19" t="s">
        <v>615</v>
      </c>
      <c r="E32" s="20">
        <v>3637341151</v>
      </c>
      <c r="F32" s="20">
        <v>3637341159</v>
      </c>
      <c r="G32" s="18" t="s">
        <v>450</v>
      </c>
      <c r="H32" s="18" t="s">
        <v>451</v>
      </c>
      <c r="I32" s="20">
        <v>3637341151</v>
      </c>
      <c r="J32" s="18" t="s">
        <v>450</v>
      </c>
      <c r="K32" s="21">
        <v>360</v>
      </c>
      <c r="L32" s="21">
        <v>362</v>
      </c>
      <c r="M32" s="22">
        <v>357</v>
      </c>
      <c r="N32" s="22">
        <v>349</v>
      </c>
      <c r="O32" s="46">
        <v>339</v>
      </c>
      <c r="P32" s="51">
        <v>329000</v>
      </c>
      <c r="Q32" s="51">
        <v>315000</v>
      </c>
      <c r="R32" s="51">
        <v>351000</v>
      </c>
      <c r="S32" s="51">
        <v>318000</v>
      </c>
      <c r="T32" s="52">
        <v>334000</v>
      </c>
      <c r="U32" s="18" t="s">
        <v>616</v>
      </c>
      <c r="V32" s="19" t="s">
        <v>100</v>
      </c>
      <c r="W32" s="19">
        <v>4</v>
      </c>
      <c r="X32" s="19">
        <v>68</v>
      </c>
      <c r="Y32" s="19">
        <v>5</v>
      </c>
      <c r="Z32" s="19">
        <v>22585</v>
      </c>
      <c r="AA32" s="223">
        <v>23</v>
      </c>
      <c r="AB32" s="19">
        <v>42620</v>
      </c>
      <c r="AC32" s="94">
        <f t="shared" si="0"/>
        <v>17</v>
      </c>
      <c r="AD32" s="88">
        <f t="shared" si="1"/>
        <v>0.20058997050147492</v>
      </c>
      <c r="AE32" s="94">
        <f t="shared" si="2"/>
        <v>1.25</v>
      </c>
      <c r="AF32" s="95">
        <f t="shared" si="4"/>
        <v>73.529411764705884</v>
      </c>
      <c r="AG32" s="95">
        <f t="shared" si="3"/>
        <v>5646.25</v>
      </c>
      <c r="AH32" s="91">
        <f t="shared" si="5"/>
        <v>66.622418879056042</v>
      </c>
      <c r="AI32" s="18"/>
      <c r="AJ32" s="18">
        <v>97</v>
      </c>
      <c r="AK32" s="18"/>
      <c r="AL32" s="18"/>
      <c r="AM32" s="18"/>
      <c r="AN32" s="18">
        <v>3</v>
      </c>
      <c r="AO32" s="19"/>
      <c r="AP32" s="223">
        <v>17</v>
      </c>
      <c r="AQ32" s="18"/>
      <c r="AR32" s="18">
        <v>75</v>
      </c>
      <c r="AS32" s="18"/>
      <c r="AT32" s="18">
        <v>75</v>
      </c>
      <c r="AU32" s="18"/>
      <c r="AV32" s="19">
        <v>75</v>
      </c>
      <c r="AW32" s="18" t="s">
        <v>98</v>
      </c>
      <c r="AX32" s="19"/>
      <c r="AY32" s="18" t="s">
        <v>98</v>
      </c>
      <c r="AZ32" s="18" t="s">
        <v>100</v>
      </c>
      <c r="BA32" s="18" t="s">
        <v>100</v>
      </c>
      <c r="BB32" s="18" t="s">
        <v>100</v>
      </c>
      <c r="BC32" s="18" t="s">
        <v>100</v>
      </c>
      <c r="BD32" s="19"/>
      <c r="BE32" s="18" t="s">
        <v>102</v>
      </c>
      <c r="BF32" s="19"/>
      <c r="BG32" s="18">
        <v>3584</v>
      </c>
      <c r="BH32" s="18">
        <v>3324</v>
      </c>
      <c r="BI32" s="18">
        <v>4345</v>
      </c>
      <c r="BJ32" s="18">
        <v>3951</v>
      </c>
      <c r="BK32" s="18">
        <v>4398</v>
      </c>
      <c r="BL32" s="230">
        <f t="shared" si="6"/>
        <v>17.041297935103245</v>
      </c>
      <c r="BM32" s="18">
        <v>265</v>
      </c>
      <c r="BN32" s="18">
        <v>1040</v>
      </c>
      <c r="BO32" s="18">
        <v>315</v>
      </c>
      <c r="BP32" s="18">
        <v>1307</v>
      </c>
      <c r="BQ32" s="18">
        <v>1379</v>
      </c>
      <c r="BR32" s="18"/>
      <c r="BS32" s="18"/>
      <c r="BT32" s="18"/>
      <c r="BU32" s="18"/>
      <c r="BV32" s="18"/>
      <c r="BW32" s="18"/>
      <c r="BX32" s="18"/>
      <c r="BY32" s="18"/>
      <c r="BZ32" s="18"/>
      <c r="CA32" s="18"/>
      <c r="CB32" s="18"/>
      <c r="CC32" s="18"/>
      <c r="CD32" s="18"/>
      <c r="CE32" s="18"/>
      <c r="CF32" s="19"/>
      <c r="CG32" s="19" t="s">
        <v>100</v>
      </c>
      <c r="CH32" s="19" t="s">
        <v>235</v>
      </c>
      <c r="CI32" s="18" t="s">
        <v>130</v>
      </c>
      <c r="CJ32" s="19" t="s">
        <v>617</v>
      </c>
      <c r="CK32" s="19" t="s">
        <v>105</v>
      </c>
      <c r="CL32" s="18" t="s">
        <v>98</v>
      </c>
      <c r="CM32" s="19" t="s">
        <v>454</v>
      </c>
      <c r="CN32" s="18" t="s">
        <v>100</v>
      </c>
      <c r="CO32" s="19"/>
      <c r="CP32" s="18" t="s">
        <v>98</v>
      </c>
      <c r="CQ32" s="18" t="s">
        <v>100</v>
      </c>
      <c r="CR32" s="18" t="s">
        <v>100</v>
      </c>
      <c r="CS32" s="18" t="s">
        <v>100</v>
      </c>
      <c r="CT32" s="19"/>
      <c r="CU32" s="18" t="s">
        <v>100</v>
      </c>
      <c r="CV32" s="18" t="s">
        <v>98</v>
      </c>
      <c r="CW32" s="18" t="s">
        <v>100</v>
      </c>
      <c r="CX32" s="18" t="s">
        <v>98</v>
      </c>
      <c r="CY32" s="18" t="s">
        <v>100</v>
      </c>
      <c r="CZ32" s="18" t="s">
        <v>98</v>
      </c>
      <c r="DA32" s="18" t="s">
        <v>100</v>
      </c>
      <c r="DB32" s="18" t="s">
        <v>100</v>
      </c>
      <c r="DC32" s="19"/>
      <c r="DD32" s="18" t="s">
        <v>98</v>
      </c>
      <c r="DE32" s="18" t="s">
        <v>100</v>
      </c>
      <c r="DF32" s="18" t="s">
        <v>100</v>
      </c>
      <c r="DG32" s="18" t="s">
        <v>100</v>
      </c>
      <c r="DH32" s="18" t="s">
        <v>100</v>
      </c>
      <c r="DI32" s="18" t="s">
        <v>100</v>
      </c>
      <c r="DJ32" s="19"/>
      <c r="DK32" s="23"/>
    </row>
    <row r="33" spans="1:115" s="33" customFormat="1" ht="21.75" customHeight="1" x14ac:dyDescent="0.25">
      <c r="A33" s="17">
        <v>58</v>
      </c>
      <c r="B33" s="18" t="s">
        <v>629</v>
      </c>
      <c r="C33" s="18" t="s">
        <v>109</v>
      </c>
      <c r="D33" s="19" t="s">
        <v>630</v>
      </c>
      <c r="E33" s="20" t="s">
        <v>631</v>
      </c>
      <c r="F33" s="20" t="s">
        <v>632</v>
      </c>
      <c r="G33" s="18"/>
      <c r="H33" s="18" t="s">
        <v>633</v>
      </c>
      <c r="I33" s="20" t="s">
        <v>634</v>
      </c>
      <c r="J33" s="18" t="s">
        <v>635</v>
      </c>
      <c r="K33" s="21">
        <v>442</v>
      </c>
      <c r="L33" s="21">
        <v>439</v>
      </c>
      <c r="M33" s="22">
        <v>427</v>
      </c>
      <c r="N33" s="22">
        <v>413</v>
      </c>
      <c r="O33" s="46">
        <v>417</v>
      </c>
      <c r="P33" s="51">
        <v>418000</v>
      </c>
      <c r="Q33" s="51">
        <v>400000</v>
      </c>
      <c r="R33" s="51">
        <v>402000</v>
      </c>
      <c r="S33" s="51">
        <v>407000</v>
      </c>
      <c r="T33" s="52">
        <v>440000</v>
      </c>
      <c r="U33" s="18"/>
      <c r="V33" s="19" t="s">
        <v>98</v>
      </c>
      <c r="W33" s="19">
        <v>3</v>
      </c>
      <c r="X33" s="19">
        <v>88</v>
      </c>
      <c r="Y33" s="19">
        <v>7</v>
      </c>
      <c r="Z33" s="19">
        <v>24525</v>
      </c>
      <c r="AA33" s="223">
        <v>24</v>
      </c>
      <c r="AB33" s="19">
        <v>12635</v>
      </c>
      <c r="AC33" s="94">
        <f t="shared" si="0"/>
        <v>29.333333333333332</v>
      </c>
      <c r="AD33" s="88">
        <f t="shared" si="1"/>
        <v>0.21103117505995203</v>
      </c>
      <c r="AE33" s="94">
        <f t="shared" si="2"/>
        <v>2.3333333333333335</v>
      </c>
      <c r="AF33" s="95">
        <f t="shared" si="4"/>
        <v>79.545454545454547</v>
      </c>
      <c r="AG33" s="95">
        <f t="shared" si="3"/>
        <v>8175</v>
      </c>
      <c r="AH33" s="91">
        <f t="shared" si="5"/>
        <v>58.812949640287769</v>
      </c>
      <c r="AI33" s="18"/>
      <c r="AJ33" s="18">
        <v>100</v>
      </c>
      <c r="AK33" s="18"/>
      <c r="AL33" s="18"/>
      <c r="AM33" s="18"/>
      <c r="AN33" s="18"/>
      <c r="AO33" s="19"/>
      <c r="AP33" s="223">
        <v>18</v>
      </c>
      <c r="AQ33" s="35">
        <v>1</v>
      </c>
      <c r="AR33" s="18"/>
      <c r="AS33" s="35">
        <v>1</v>
      </c>
      <c r="AT33" s="18"/>
      <c r="AU33" s="35">
        <v>1</v>
      </c>
      <c r="AV33" s="19"/>
      <c r="AW33" s="18" t="s">
        <v>98</v>
      </c>
      <c r="AX33" s="19"/>
      <c r="AY33" s="18" t="s">
        <v>100</v>
      </c>
      <c r="AZ33" s="18" t="s">
        <v>98</v>
      </c>
      <c r="BA33" s="18" t="s">
        <v>100</v>
      </c>
      <c r="BB33" s="18" t="s">
        <v>100</v>
      </c>
      <c r="BC33" s="18" t="s">
        <v>100</v>
      </c>
      <c r="BD33" s="19"/>
      <c r="BE33" s="18" t="s">
        <v>102</v>
      </c>
      <c r="BF33" s="19"/>
      <c r="BG33" s="18">
        <v>3750</v>
      </c>
      <c r="BH33" s="18">
        <v>4070</v>
      </c>
      <c r="BI33" s="18">
        <v>3810</v>
      </c>
      <c r="BJ33" s="18">
        <v>5230</v>
      </c>
      <c r="BK33" s="18">
        <v>5240</v>
      </c>
      <c r="BL33" s="230">
        <f t="shared" si="6"/>
        <v>13.285371702637889</v>
      </c>
      <c r="BM33" s="18">
        <v>550</v>
      </c>
      <c r="BN33" s="18"/>
      <c r="BO33" s="18">
        <v>1080</v>
      </c>
      <c r="BP33" s="18">
        <v>140</v>
      </c>
      <c r="BQ33" s="18">
        <v>300</v>
      </c>
      <c r="BR33" s="18"/>
      <c r="BS33" s="18"/>
      <c r="BT33" s="18"/>
      <c r="BU33" s="18"/>
      <c r="BV33" s="18"/>
      <c r="BW33" s="18"/>
      <c r="BX33" s="18"/>
      <c r="BY33" s="18"/>
      <c r="BZ33" s="18"/>
      <c r="CA33" s="18"/>
      <c r="CB33" s="18"/>
      <c r="CC33" s="18"/>
      <c r="CD33" s="18"/>
      <c r="CE33" s="18"/>
      <c r="CF33" s="19"/>
      <c r="CG33" s="19" t="s">
        <v>100</v>
      </c>
      <c r="CH33" s="19" t="s">
        <v>103</v>
      </c>
      <c r="CI33" s="18" t="s">
        <v>164</v>
      </c>
      <c r="CJ33" s="19"/>
      <c r="CK33" s="19" t="s">
        <v>105</v>
      </c>
      <c r="CL33" s="18" t="s">
        <v>98</v>
      </c>
      <c r="CM33" s="19" t="s">
        <v>636</v>
      </c>
      <c r="CN33" s="18" t="s">
        <v>98</v>
      </c>
      <c r="CO33" s="19" t="s">
        <v>637</v>
      </c>
      <c r="CP33" s="18" t="s">
        <v>98</v>
      </c>
      <c r="CQ33" s="18" t="s">
        <v>100</v>
      </c>
      <c r="CR33" s="18" t="s">
        <v>100</v>
      </c>
      <c r="CS33" s="18" t="s">
        <v>100</v>
      </c>
      <c r="CT33" s="19"/>
      <c r="CU33" s="18" t="s">
        <v>98</v>
      </c>
      <c r="CV33" s="18" t="s">
        <v>98</v>
      </c>
      <c r="CW33" s="18" t="s">
        <v>98</v>
      </c>
      <c r="CX33" s="18" t="s">
        <v>98</v>
      </c>
      <c r="CY33" s="18" t="s">
        <v>100</v>
      </c>
      <c r="CZ33" s="18" t="s">
        <v>100</v>
      </c>
      <c r="DA33" s="18" t="s">
        <v>100</v>
      </c>
      <c r="DB33" s="18" t="s">
        <v>100</v>
      </c>
      <c r="DC33" s="19"/>
      <c r="DD33" s="18" t="s">
        <v>98</v>
      </c>
      <c r="DE33" s="18" t="s">
        <v>98</v>
      </c>
      <c r="DF33" s="18" t="s">
        <v>100</v>
      </c>
      <c r="DG33" s="18" t="s">
        <v>100</v>
      </c>
      <c r="DH33" s="18" t="s">
        <v>100</v>
      </c>
      <c r="DI33" s="18" t="s">
        <v>100</v>
      </c>
      <c r="DJ33" s="19"/>
      <c r="DK33" s="23"/>
    </row>
    <row r="34" spans="1:115" s="11" customFormat="1" ht="21.75" customHeight="1" x14ac:dyDescent="0.25">
      <c r="A34" s="24">
        <v>62</v>
      </c>
      <c r="B34" s="25" t="s">
        <v>666</v>
      </c>
      <c r="C34" s="25" t="s">
        <v>109</v>
      </c>
      <c r="D34" s="26" t="s">
        <v>667</v>
      </c>
      <c r="E34" s="27" t="s">
        <v>668</v>
      </c>
      <c r="F34" s="27" t="s">
        <v>669</v>
      </c>
      <c r="G34" s="25" t="s">
        <v>670</v>
      </c>
      <c r="H34" s="25" t="s">
        <v>671</v>
      </c>
      <c r="I34" s="27" t="s">
        <v>672</v>
      </c>
      <c r="J34" s="25" t="s">
        <v>154</v>
      </c>
      <c r="K34" s="28">
        <v>180</v>
      </c>
      <c r="L34" s="28">
        <v>170</v>
      </c>
      <c r="M34" s="29">
        <v>173</v>
      </c>
      <c r="N34" s="29">
        <v>172</v>
      </c>
      <c r="O34" s="47">
        <v>173</v>
      </c>
      <c r="P34" s="53">
        <v>182360</v>
      </c>
      <c r="Q34" s="53">
        <v>179912</v>
      </c>
      <c r="R34" s="53">
        <v>181656</v>
      </c>
      <c r="S34" s="53">
        <v>158814</v>
      </c>
      <c r="T34" s="54">
        <v>172873</v>
      </c>
      <c r="U34" s="25"/>
      <c r="V34" s="26" t="s">
        <v>98</v>
      </c>
      <c r="W34" s="26">
        <v>2</v>
      </c>
      <c r="X34" s="26">
        <v>43</v>
      </c>
      <c r="Y34" s="26">
        <v>2</v>
      </c>
      <c r="Z34" s="26">
        <v>14928</v>
      </c>
      <c r="AA34" s="222">
        <v>20</v>
      </c>
      <c r="AB34" s="26">
        <v>10071</v>
      </c>
      <c r="AC34" s="94">
        <f t="shared" si="0"/>
        <v>21.5</v>
      </c>
      <c r="AD34" s="88">
        <f t="shared" si="1"/>
        <v>0.24855491329479767</v>
      </c>
      <c r="AE34" s="94">
        <f t="shared" si="2"/>
        <v>1</v>
      </c>
      <c r="AF34" s="95">
        <f t="shared" si="4"/>
        <v>46.511627906976742</v>
      </c>
      <c r="AG34" s="95">
        <f t="shared" si="3"/>
        <v>7464</v>
      </c>
      <c r="AH34" s="91">
        <f t="shared" si="5"/>
        <v>86.289017341040463</v>
      </c>
      <c r="AI34" s="25"/>
      <c r="AJ34" s="25">
        <v>100</v>
      </c>
      <c r="AK34" s="25"/>
      <c r="AL34" s="25"/>
      <c r="AM34" s="25"/>
      <c r="AN34" s="25"/>
      <c r="AO34" s="26"/>
      <c r="AP34" s="222">
        <v>25</v>
      </c>
      <c r="AQ34" s="25" t="s">
        <v>99</v>
      </c>
      <c r="AR34" s="25"/>
      <c r="AS34" s="25" t="s">
        <v>99</v>
      </c>
      <c r="AT34" s="25"/>
      <c r="AU34" s="25" t="s">
        <v>99</v>
      </c>
      <c r="AV34" s="26"/>
      <c r="AW34" s="25" t="s">
        <v>98</v>
      </c>
      <c r="AX34" s="26"/>
      <c r="AY34" s="25" t="s">
        <v>98</v>
      </c>
      <c r="AZ34" s="25" t="s">
        <v>100</v>
      </c>
      <c r="BA34" s="25" t="s">
        <v>100</v>
      </c>
      <c r="BB34" s="25" t="s">
        <v>100</v>
      </c>
      <c r="BC34" s="25" t="s">
        <v>100</v>
      </c>
      <c r="BD34" s="26"/>
      <c r="BE34" s="25" t="s">
        <v>102</v>
      </c>
      <c r="BF34" s="26"/>
      <c r="BG34" s="25">
        <v>2353</v>
      </c>
      <c r="BH34" s="25">
        <v>2442</v>
      </c>
      <c r="BI34" s="25">
        <v>2665</v>
      </c>
      <c r="BJ34" s="25">
        <v>2807</v>
      </c>
      <c r="BK34" s="25">
        <v>3542</v>
      </c>
      <c r="BL34" s="230">
        <f t="shared" si="6"/>
        <v>26.104046242774565</v>
      </c>
      <c r="BM34" s="25">
        <v>606</v>
      </c>
      <c r="BN34" s="25">
        <v>346</v>
      </c>
      <c r="BO34" s="25">
        <v>1057</v>
      </c>
      <c r="BP34" s="25"/>
      <c r="BQ34" s="25">
        <v>974</v>
      </c>
      <c r="BR34" s="25"/>
      <c r="BS34" s="25"/>
      <c r="BT34" s="25"/>
      <c r="BU34" s="25"/>
      <c r="BV34" s="25"/>
      <c r="BW34" s="25"/>
      <c r="BX34" s="25"/>
      <c r="BY34" s="25"/>
      <c r="BZ34" s="25"/>
      <c r="CA34" s="25"/>
      <c r="CB34" s="25"/>
      <c r="CC34" s="25"/>
      <c r="CD34" s="25"/>
      <c r="CE34" s="25"/>
      <c r="CF34" s="26"/>
      <c r="CG34" s="26" t="s">
        <v>100</v>
      </c>
      <c r="CH34" s="26" t="s">
        <v>310</v>
      </c>
      <c r="CI34" s="25" t="s">
        <v>130</v>
      </c>
      <c r="CJ34" s="26" t="s">
        <v>673</v>
      </c>
      <c r="CK34" s="26" t="s">
        <v>105</v>
      </c>
      <c r="CL34" s="25" t="s">
        <v>100</v>
      </c>
      <c r="CM34" s="26"/>
      <c r="CN34" s="25" t="s">
        <v>100</v>
      </c>
      <c r="CO34" s="26"/>
      <c r="CP34" s="25" t="s">
        <v>98</v>
      </c>
      <c r="CQ34" s="25" t="s">
        <v>100</v>
      </c>
      <c r="CR34" s="25" t="s">
        <v>100</v>
      </c>
      <c r="CS34" s="25" t="s">
        <v>100</v>
      </c>
      <c r="CT34" s="26"/>
      <c r="CU34" s="25" t="s">
        <v>100</v>
      </c>
      <c r="CV34" s="25" t="s">
        <v>98</v>
      </c>
      <c r="CW34" s="25" t="s">
        <v>98</v>
      </c>
      <c r="CX34" s="25" t="s">
        <v>100</v>
      </c>
      <c r="CY34" s="25" t="s">
        <v>100</v>
      </c>
      <c r="CZ34" s="25" t="s">
        <v>100</v>
      </c>
      <c r="DA34" s="25" t="s">
        <v>100</v>
      </c>
      <c r="DB34" s="25" t="s">
        <v>100</v>
      </c>
      <c r="DC34" s="26"/>
      <c r="DD34" s="25" t="s">
        <v>98</v>
      </c>
      <c r="DE34" s="25" t="s">
        <v>100</v>
      </c>
      <c r="DF34" s="25" t="s">
        <v>100</v>
      </c>
      <c r="DG34" s="25" t="s">
        <v>100</v>
      </c>
      <c r="DH34" s="25" t="s">
        <v>100</v>
      </c>
      <c r="DI34" s="25" t="s">
        <v>100</v>
      </c>
      <c r="DJ34" s="26"/>
      <c r="DK34" s="32"/>
    </row>
    <row r="35" spans="1:115" s="33" customFormat="1" ht="21.75" customHeight="1" x14ac:dyDescent="0.25">
      <c r="A35" s="24">
        <v>63</v>
      </c>
      <c r="B35" s="25" t="s">
        <v>674</v>
      </c>
      <c r="C35" s="25" t="s">
        <v>675</v>
      </c>
      <c r="D35" s="26" t="s">
        <v>676</v>
      </c>
      <c r="E35" s="27" t="s">
        <v>677</v>
      </c>
      <c r="F35" s="27" t="s">
        <v>678</v>
      </c>
      <c r="G35" s="25" t="s">
        <v>679</v>
      </c>
      <c r="H35" s="25" t="s">
        <v>680</v>
      </c>
      <c r="I35" s="27">
        <v>3678268317</v>
      </c>
      <c r="J35" s="25" t="s">
        <v>681</v>
      </c>
      <c r="K35" s="28">
        <v>1018</v>
      </c>
      <c r="L35" s="28">
        <v>1010</v>
      </c>
      <c r="M35" s="29">
        <v>1000</v>
      </c>
      <c r="N35" s="29">
        <v>989</v>
      </c>
      <c r="O35" s="47">
        <v>979</v>
      </c>
      <c r="P35" s="53">
        <v>1340000</v>
      </c>
      <c r="Q35" s="53">
        <v>1085000</v>
      </c>
      <c r="R35" s="53">
        <v>1040000</v>
      </c>
      <c r="S35" s="53">
        <v>949000</v>
      </c>
      <c r="T35" s="54">
        <v>1188000</v>
      </c>
      <c r="U35" s="25"/>
      <c r="V35" s="26" t="s">
        <v>98</v>
      </c>
      <c r="W35" s="26">
        <v>10</v>
      </c>
      <c r="X35" s="26">
        <v>203</v>
      </c>
      <c r="Y35" s="26">
        <v>17</v>
      </c>
      <c r="Z35" s="26">
        <v>53954</v>
      </c>
      <c r="AA35" s="222">
        <v>17</v>
      </c>
      <c r="AB35" s="26">
        <v>35980</v>
      </c>
      <c r="AC35" s="94">
        <f t="shared" ref="AC35:AC66" si="7">IF(OR(X35="",W35=""),"",X35/W35)</f>
        <v>20.3</v>
      </c>
      <c r="AD35" s="88">
        <f t="shared" ref="AD35:AD66" si="8">IF(OR(X35="",O35=""),"",X35/O35)</f>
        <v>0.20735444330949948</v>
      </c>
      <c r="AE35" s="94">
        <f t="shared" ref="AE35:AE66" si="9">IF(OR(Y35="",W35=""),"",Y35/W35)</f>
        <v>1.7</v>
      </c>
      <c r="AF35" s="95">
        <f t="shared" si="4"/>
        <v>83.743842364532014</v>
      </c>
      <c r="AG35" s="95">
        <f t="shared" ref="AG35:AG66" si="10">IF(OR(Z35="",W35=""),"",Z35/W35)</f>
        <v>5395.4</v>
      </c>
      <c r="AH35" s="91">
        <f t="shared" si="5"/>
        <v>55.111338100102145</v>
      </c>
      <c r="AI35" s="25">
        <v>3</v>
      </c>
      <c r="AJ35" s="25">
        <v>91</v>
      </c>
      <c r="AK35" s="25">
        <v>2</v>
      </c>
      <c r="AL35" s="25"/>
      <c r="AM35" s="25">
        <v>3</v>
      </c>
      <c r="AN35" s="25">
        <v>1</v>
      </c>
      <c r="AO35" s="26"/>
      <c r="AP35" s="222">
        <v>10</v>
      </c>
      <c r="AQ35" s="30">
        <v>1</v>
      </c>
      <c r="AR35" s="25">
        <v>100</v>
      </c>
      <c r="AS35" s="30">
        <v>1</v>
      </c>
      <c r="AT35" s="25">
        <v>100</v>
      </c>
      <c r="AU35" s="30">
        <v>1</v>
      </c>
      <c r="AV35" s="26">
        <v>70</v>
      </c>
      <c r="AW35" s="25" t="s">
        <v>98</v>
      </c>
      <c r="AX35" s="26"/>
      <c r="AY35" s="25" t="s">
        <v>100</v>
      </c>
      <c r="AZ35" s="25" t="s">
        <v>100</v>
      </c>
      <c r="BA35" s="25" t="s">
        <v>100</v>
      </c>
      <c r="BB35" s="25" t="s">
        <v>100</v>
      </c>
      <c r="BC35" s="25" t="s">
        <v>98</v>
      </c>
      <c r="BD35" s="26" t="s">
        <v>682</v>
      </c>
      <c r="BE35" s="25" t="s">
        <v>102</v>
      </c>
      <c r="BF35" s="26"/>
      <c r="BG35" s="25">
        <v>8800</v>
      </c>
      <c r="BH35" s="25">
        <v>8658</v>
      </c>
      <c r="BI35" s="25">
        <v>8727</v>
      </c>
      <c r="BJ35" s="25">
        <v>7504</v>
      </c>
      <c r="BK35" s="25">
        <v>13816</v>
      </c>
      <c r="BL35" s="230">
        <f t="shared" si="6"/>
        <v>17.510725229826352</v>
      </c>
      <c r="BM35" s="25">
        <v>2162</v>
      </c>
      <c r="BN35" s="25">
        <v>5865</v>
      </c>
      <c r="BO35" s="25">
        <v>4523</v>
      </c>
      <c r="BP35" s="25">
        <v>3939</v>
      </c>
      <c r="BQ35" s="25">
        <v>3327</v>
      </c>
      <c r="BR35" s="25">
        <v>3017</v>
      </c>
      <c r="BS35" s="25">
        <v>13201</v>
      </c>
      <c r="BT35" s="25">
        <v>24812</v>
      </c>
      <c r="BU35" s="25"/>
      <c r="BV35" s="25">
        <v>8657</v>
      </c>
      <c r="BW35" s="25"/>
      <c r="BX35" s="25"/>
      <c r="BY35" s="25"/>
      <c r="BZ35" s="25"/>
      <c r="CA35" s="25"/>
      <c r="CB35" s="25"/>
      <c r="CC35" s="25"/>
      <c r="CD35" s="25"/>
      <c r="CE35" s="25"/>
      <c r="CF35" s="26"/>
      <c r="CG35" s="26" t="s">
        <v>100</v>
      </c>
      <c r="CH35" s="26" t="s">
        <v>118</v>
      </c>
      <c r="CI35" s="25" t="s">
        <v>104</v>
      </c>
      <c r="CJ35" s="26"/>
      <c r="CK35" s="26" t="s">
        <v>105</v>
      </c>
      <c r="CL35" s="25" t="s">
        <v>100</v>
      </c>
      <c r="CM35" s="26"/>
      <c r="CN35" s="25" t="s">
        <v>100</v>
      </c>
      <c r="CO35" s="26"/>
      <c r="CP35" s="25" t="s">
        <v>100</v>
      </c>
      <c r="CQ35" s="25" t="s">
        <v>98</v>
      </c>
      <c r="CR35" s="25" t="s">
        <v>100</v>
      </c>
      <c r="CS35" s="25" t="s">
        <v>98</v>
      </c>
      <c r="CT35" s="26" t="s">
        <v>683</v>
      </c>
      <c r="CU35" s="25" t="s">
        <v>100</v>
      </c>
      <c r="CV35" s="25" t="s">
        <v>98</v>
      </c>
      <c r="CW35" s="25" t="s">
        <v>98</v>
      </c>
      <c r="CX35" s="25" t="s">
        <v>100</v>
      </c>
      <c r="CY35" s="25" t="s">
        <v>100</v>
      </c>
      <c r="CZ35" s="25" t="s">
        <v>98</v>
      </c>
      <c r="DA35" s="25" t="s">
        <v>98</v>
      </c>
      <c r="DB35" s="25" t="s">
        <v>100</v>
      </c>
      <c r="DC35" s="26"/>
      <c r="DD35" s="25" t="s">
        <v>100</v>
      </c>
      <c r="DE35" s="25" t="s">
        <v>100</v>
      </c>
      <c r="DF35" s="25" t="s">
        <v>100</v>
      </c>
      <c r="DG35" s="25" t="s">
        <v>100</v>
      </c>
      <c r="DH35" s="25" t="s">
        <v>98</v>
      </c>
      <c r="DI35" s="25" t="s">
        <v>100</v>
      </c>
      <c r="DJ35" s="26"/>
      <c r="DK35" s="32"/>
    </row>
    <row r="36" spans="1:115" s="11" customFormat="1" ht="21.75" customHeight="1" x14ac:dyDescent="0.25">
      <c r="A36" s="24">
        <v>65</v>
      </c>
      <c r="B36" s="25" t="s">
        <v>700</v>
      </c>
      <c r="C36" s="25" t="s">
        <v>109</v>
      </c>
      <c r="D36" s="26" t="s">
        <v>701</v>
      </c>
      <c r="E36" s="27" t="s">
        <v>296</v>
      </c>
      <c r="F36" s="27" t="s">
        <v>297</v>
      </c>
      <c r="G36" s="25" t="s">
        <v>298</v>
      </c>
      <c r="H36" s="25" t="s">
        <v>299</v>
      </c>
      <c r="I36" s="27" t="s">
        <v>300</v>
      </c>
      <c r="J36" s="25" t="s">
        <v>301</v>
      </c>
      <c r="K36" s="28">
        <v>552</v>
      </c>
      <c r="L36" s="28">
        <v>543</v>
      </c>
      <c r="M36" s="29">
        <v>494</v>
      </c>
      <c r="N36" s="29">
        <v>498</v>
      </c>
      <c r="O36" s="47">
        <v>493</v>
      </c>
      <c r="P36" s="53">
        <v>492072</v>
      </c>
      <c r="Q36" s="53">
        <v>524312</v>
      </c>
      <c r="R36" s="53">
        <v>523889</v>
      </c>
      <c r="S36" s="53">
        <v>500465</v>
      </c>
      <c r="T36" s="54">
        <v>523480</v>
      </c>
      <c r="U36" s="25"/>
      <c r="V36" s="26" t="s">
        <v>98</v>
      </c>
      <c r="W36" s="26">
        <v>3</v>
      </c>
      <c r="X36" s="26">
        <v>48</v>
      </c>
      <c r="Y36" s="26"/>
      <c r="Z36" s="26"/>
      <c r="AA36" s="222"/>
      <c r="AB36" s="26">
        <v>14775</v>
      </c>
      <c r="AC36" s="94">
        <f t="shared" si="7"/>
        <v>16</v>
      </c>
      <c r="AD36" s="88">
        <f t="shared" si="8"/>
        <v>9.7363083164300201E-2</v>
      </c>
      <c r="AE36" s="94" t="str">
        <f t="shared" si="9"/>
        <v/>
      </c>
      <c r="AF36" s="95" t="str">
        <f t="shared" si="4"/>
        <v/>
      </c>
      <c r="AG36" s="95" t="str">
        <f t="shared" si="10"/>
        <v/>
      </c>
      <c r="AH36" s="91" t="str">
        <f t="shared" si="5"/>
        <v/>
      </c>
      <c r="AI36" s="25">
        <v>30</v>
      </c>
      <c r="AJ36" s="25">
        <v>70</v>
      </c>
      <c r="AK36" s="25"/>
      <c r="AL36" s="25"/>
      <c r="AM36" s="25"/>
      <c r="AN36" s="25"/>
      <c r="AO36" s="26"/>
      <c r="AP36" s="222"/>
      <c r="AQ36" s="30">
        <v>1</v>
      </c>
      <c r="AR36" s="25"/>
      <c r="AS36" s="30">
        <v>0.5</v>
      </c>
      <c r="AT36" s="25"/>
      <c r="AU36" s="25"/>
      <c r="AV36" s="26"/>
      <c r="AW36" s="25" t="s">
        <v>141</v>
      </c>
      <c r="AX36" s="26">
        <v>35</v>
      </c>
      <c r="AY36" s="25" t="s">
        <v>98</v>
      </c>
      <c r="AZ36" s="25" t="s">
        <v>100</v>
      </c>
      <c r="BA36" s="25" t="s">
        <v>100</v>
      </c>
      <c r="BB36" s="25" t="s">
        <v>100</v>
      </c>
      <c r="BC36" s="25" t="s">
        <v>100</v>
      </c>
      <c r="BD36" s="26"/>
      <c r="BE36" s="25" t="s">
        <v>102</v>
      </c>
      <c r="BF36" s="26"/>
      <c r="BG36" s="25">
        <v>2504</v>
      </c>
      <c r="BH36" s="25">
        <v>2473</v>
      </c>
      <c r="BI36" s="25">
        <v>1236</v>
      </c>
      <c r="BJ36" s="25">
        <v>3709</v>
      </c>
      <c r="BK36" s="25">
        <v>2327</v>
      </c>
      <c r="BL36" s="230">
        <f t="shared" si="6"/>
        <v>8.5821501014198791</v>
      </c>
      <c r="BM36" s="25">
        <v>1928</v>
      </c>
      <c r="BN36" s="25">
        <v>949</v>
      </c>
      <c r="BO36" s="25">
        <v>925</v>
      </c>
      <c r="BP36" s="25">
        <v>3257</v>
      </c>
      <c r="BQ36" s="25">
        <v>1904</v>
      </c>
      <c r="BR36" s="25"/>
      <c r="BS36" s="25"/>
      <c r="BT36" s="25"/>
      <c r="BU36" s="25"/>
      <c r="BV36" s="25"/>
      <c r="BW36" s="25"/>
      <c r="BX36" s="25"/>
      <c r="BY36" s="25"/>
      <c r="BZ36" s="25"/>
      <c r="CA36" s="25"/>
      <c r="CB36" s="25"/>
      <c r="CC36" s="25"/>
      <c r="CD36" s="25"/>
      <c r="CE36" s="25"/>
      <c r="CF36" s="26"/>
      <c r="CG36" s="26" t="s">
        <v>98</v>
      </c>
      <c r="CH36" s="26" t="s">
        <v>143</v>
      </c>
      <c r="CI36" s="25" t="s">
        <v>104</v>
      </c>
      <c r="CJ36" s="26"/>
      <c r="CK36" s="26"/>
      <c r="CL36" s="25" t="s">
        <v>100</v>
      </c>
      <c r="CM36" s="26"/>
      <c r="CN36" s="25" t="s">
        <v>100</v>
      </c>
      <c r="CO36" s="26"/>
      <c r="CP36" s="25" t="s">
        <v>98</v>
      </c>
      <c r="CQ36" s="25" t="s">
        <v>100</v>
      </c>
      <c r="CR36" s="25" t="s">
        <v>100</v>
      </c>
      <c r="CS36" s="25" t="s">
        <v>100</v>
      </c>
      <c r="CT36" s="26"/>
      <c r="CU36" s="25" t="s">
        <v>100</v>
      </c>
      <c r="CV36" s="25" t="s">
        <v>100</v>
      </c>
      <c r="CW36" s="25" t="s">
        <v>100</v>
      </c>
      <c r="CX36" s="25" t="s">
        <v>98</v>
      </c>
      <c r="CY36" s="25" t="s">
        <v>100</v>
      </c>
      <c r="CZ36" s="25" t="s">
        <v>98</v>
      </c>
      <c r="DA36" s="25" t="s">
        <v>100</v>
      </c>
      <c r="DB36" s="25" t="s">
        <v>100</v>
      </c>
      <c r="DC36" s="26"/>
      <c r="DD36" s="25" t="s">
        <v>98</v>
      </c>
      <c r="DE36" s="25" t="s">
        <v>100</v>
      </c>
      <c r="DF36" s="25" t="s">
        <v>100</v>
      </c>
      <c r="DG36" s="25" t="s">
        <v>100</v>
      </c>
      <c r="DH36" s="25" t="s">
        <v>100</v>
      </c>
      <c r="DI36" s="25" t="s">
        <v>100</v>
      </c>
      <c r="DJ36" s="26"/>
      <c r="DK36" s="32"/>
    </row>
    <row r="37" spans="1:115" s="33" customFormat="1" ht="21.75" customHeight="1" x14ac:dyDescent="0.25">
      <c r="A37" s="24">
        <v>67</v>
      </c>
      <c r="B37" s="25" t="s">
        <v>712</v>
      </c>
      <c r="C37" s="25" t="s">
        <v>713</v>
      </c>
      <c r="D37" s="26" t="s">
        <v>714</v>
      </c>
      <c r="E37" s="27" t="s">
        <v>715</v>
      </c>
      <c r="F37" s="27"/>
      <c r="G37" s="25"/>
      <c r="H37" s="25" t="s">
        <v>403</v>
      </c>
      <c r="I37" s="27" t="s">
        <v>404</v>
      </c>
      <c r="J37" s="25" t="s">
        <v>405</v>
      </c>
      <c r="K37" s="28">
        <v>722</v>
      </c>
      <c r="L37" s="28">
        <v>699</v>
      </c>
      <c r="M37" s="29">
        <v>689</v>
      </c>
      <c r="N37" s="29">
        <v>675</v>
      </c>
      <c r="O37" s="47">
        <v>675</v>
      </c>
      <c r="P37" s="53">
        <v>594000</v>
      </c>
      <c r="Q37" s="53">
        <v>573000</v>
      </c>
      <c r="R37" s="53">
        <v>610000</v>
      </c>
      <c r="S37" s="53">
        <v>605000</v>
      </c>
      <c r="T37" s="54">
        <v>587000</v>
      </c>
      <c r="U37" s="25" t="s">
        <v>716</v>
      </c>
      <c r="V37" s="26" t="s">
        <v>100</v>
      </c>
      <c r="W37" s="26"/>
      <c r="X37" s="26"/>
      <c r="Y37" s="26"/>
      <c r="Z37" s="26">
        <v>41582</v>
      </c>
      <c r="AA37" s="222">
        <v>25</v>
      </c>
      <c r="AB37" s="26">
        <v>29238</v>
      </c>
      <c r="AC37" s="94" t="str">
        <f t="shared" si="7"/>
        <v/>
      </c>
      <c r="AD37" s="88" t="str">
        <f t="shared" si="8"/>
        <v/>
      </c>
      <c r="AE37" s="94" t="str">
        <f t="shared" si="9"/>
        <v/>
      </c>
      <c r="AF37" s="95" t="str">
        <f t="shared" si="4"/>
        <v/>
      </c>
      <c r="AG37" s="95" t="str">
        <f t="shared" si="10"/>
        <v/>
      </c>
      <c r="AH37" s="91">
        <f t="shared" si="5"/>
        <v>61.602962962962962</v>
      </c>
      <c r="AI37" s="25"/>
      <c r="AJ37" s="25"/>
      <c r="AK37" s="25"/>
      <c r="AL37" s="25"/>
      <c r="AM37" s="25"/>
      <c r="AN37" s="25"/>
      <c r="AO37" s="26"/>
      <c r="AP37" s="222"/>
      <c r="AQ37" s="25" t="s">
        <v>99</v>
      </c>
      <c r="AR37" s="25"/>
      <c r="AS37" s="25" t="s">
        <v>99</v>
      </c>
      <c r="AT37" s="25"/>
      <c r="AU37" s="25" t="s">
        <v>99</v>
      </c>
      <c r="AV37" s="26"/>
      <c r="AW37" s="25" t="s">
        <v>98</v>
      </c>
      <c r="AX37" s="26"/>
      <c r="AY37" s="25" t="s">
        <v>100</v>
      </c>
      <c r="AZ37" s="25" t="s">
        <v>100</v>
      </c>
      <c r="BA37" s="25" t="s">
        <v>100</v>
      </c>
      <c r="BB37" s="25" t="s">
        <v>100</v>
      </c>
      <c r="BC37" s="25" t="s">
        <v>98</v>
      </c>
      <c r="BD37" s="26" t="s">
        <v>717</v>
      </c>
      <c r="BE37" s="25" t="s">
        <v>408</v>
      </c>
      <c r="BF37" s="26"/>
      <c r="BG37" s="25">
        <v>8584</v>
      </c>
      <c r="BH37" s="25">
        <v>9086</v>
      </c>
      <c r="BI37" s="25">
        <v>10187</v>
      </c>
      <c r="BJ37" s="25">
        <v>9822</v>
      </c>
      <c r="BK37" s="25">
        <v>10522</v>
      </c>
      <c r="BL37" s="230">
        <f t="shared" si="6"/>
        <v>17.299259259259259</v>
      </c>
      <c r="BM37" s="25">
        <v>1457</v>
      </c>
      <c r="BN37" s="25">
        <v>2283</v>
      </c>
      <c r="BO37" s="25">
        <v>2038</v>
      </c>
      <c r="BP37" s="25">
        <v>2950</v>
      </c>
      <c r="BQ37" s="25">
        <v>1155</v>
      </c>
      <c r="BR37" s="25"/>
      <c r="BS37" s="25"/>
      <c r="BT37" s="25"/>
      <c r="BU37" s="25"/>
      <c r="BV37" s="25"/>
      <c r="BW37" s="25"/>
      <c r="BX37" s="25"/>
      <c r="BY37" s="25"/>
      <c r="BZ37" s="25"/>
      <c r="CA37" s="25"/>
      <c r="CB37" s="25"/>
      <c r="CC37" s="25"/>
      <c r="CD37" s="25"/>
      <c r="CE37" s="25"/>
      <c r="CF37" s="26"/>
      <c r="CG37" s="26" t="s">
        <v>100</v>
      </c>
      <c r="CH37" s="26" t="s">
        <v>118</v>
      </c>
      <c r="CI37" s="25" t="s">
        <v>164</v>
      </c>
      <c r="CJ37" s="26"/>
      <c r="CK37" s="26" t="s">
        <v>105</v>
      </c>
      <c r="CL37" s="25" t="s">
        <v>100</v>
      </c>
      <c r="CM37" s="26"/>
      <c r="CN37" s="25" t="s">
        <v>100</v>
      </c>
      <c r="CO37" s="26"/>
      <c r="CP37" s="25" t="s">
        <v>98</v>
      </c>
      <c r="CQ37" s="25" t="s">
        <v>100</v>
      </c>
      <c r="CR37" s="25" t="s">
        <v>100</v>
      </c>
      <c r="CS37" s="25" t="s">
        <v>100</v>
      </c>
      <c r="CT37" s="26"/>
      <c r="CU37" s="25" t="s">
        <v>100</v>
      </c>
      <c r="CV37" s="25" t="s">
        <v>100</v>
      </c>
      <c r="CW37" s="25" t="s">
        <v>98</v>
      </c>
      <c r="CX37" s="25" t="s">
        <v>98</v>
      </c>
      <c r="CY37" s="25" t="s">
        <v>100</v>
      </c>
      <c r="CZ37" s="25" t="s">
        <v>100</v>
      </c>
      <c r="DA37" s="25" t="s">
        <v>100</v>
      </c>
      <c r="DB37" s="25" t="s">
        <v>98</v>
      </c>
      <c r="DC37" s="26" t="s">
        <v>718</v>
      </c>
      <c r="DD37" s="25" t="s">
        <v>98</v>
      </c>
      <c r="DE37" s="25" t="s">
        <v>98</v>
      </c>
      <c r="DF37" s="25" t="s">
        <v>100</v>
      </c>
      <c r="DG37" s="25" t="s">
        <v>100</v>
      </c>
      <c r="DH37" s="25" t="s">
        <v>100</v>
      </c>
      <c r="DI37" s="25" t="s">
        <v>100</v>
      </c>
      <c r="DJ37" s="26"/>
      <c r="DK37" s="32"/>
    </row>
    <row r="38" spans="1:115" s="33" customFormat="1" ht="21.75" customHeight="1" x14ac:dyDescent="0.25">
      <c r="A38" s="24">
        <v>68</v>
      </c>
      <c r="B38" s="25" t="s">
        <v>719</v>
      </c>
      <c r="C38" s="25" t="s">
        <v>109</v>
      </c>
      <c r="D38" s="26" t="s">
        <v>720</v>
      </c>
      <c r="E38" s="27" t="s">
        <v>721</v>
      </c>
      <c r="F38" s="27" t="s">
        <v>722</v>
      </c>
      <c r="G38" s="25">
        <v>0</v>
      </c>
      <c r="H38" s="25" t="s">
        <v>723</v>
      </c>
      <c r="I38" s="27" t="s">
        <v>724</v>
      </c>
      <c r="J38" s="25" t="s">
        <v>725</v>
      </c>
      <c r="K38" s="28">
        <v>1040</v>
      </c>
      <c r="L38" s="28">
        <v>1025</v>
      </c>
      <c r="M38" s="29">
        <v>1014</v>
      </c>
      <c r="N38" s="29">
        <v>1003</v>
      </c>
      <c r="O38" s="47">
        <v>985</v>
      </c>
      <c r="P38" s="53">
        <v>774000</v>
      </c>
      <c r="Q38" s="53">
        <v>1059000</v>
      </c>
      <c r="R38" s="53">
        <v>969000</v>
      </c>
      <c r="S38" s="53">
        <v>1016000</v>
      </c>
      <c r="T38" s="54">
        <v>967000</v>
      </c>
      <c r="U38" s="25"/>
      <c r="V38" s="26" t="s">
        <v>98</v>
      </c>
      <c r="W38" s="26">
        <v>8</v>
      </c>
      <c r="X38" s="26">
        <v>190</v>
      </c>
      <c r="Y38" s="26">
        <v>11</v>
      </c>
      <c r="Z38" s="26">
        <v>45428</v>
      </c>
      <c r="AA38" s="222">
        <v>18</v>
      </c>
      <c r="AB38" s="26">
        <v>11692</v>
      </c>
      <c r="AC38" s="94">
        <f t="shared" si="7"/>
        <v>23.75</v>
      </c>
      <c r="AD38" s="88">
        <f t="shared" si="8"/>
        <v>0.19289340101522842</v>
      </c>
      <c r="AE38" s="94">
        <f t="shared" si="9"/>
        <v>1.375</v>
      </c>
      <c r="AF38" s="95">
        <f t="shared" si="4"/>
        <v>57.89473684210526</v>
      </c>
      <c r="AG38" s="95">
        <f t="shared" si="10"/>
        <v>5678.5</v>
      </c>
      <c r="AH38" s="91">
        <f t="shared" si="5"/>
        <v>46.119796954314722</v>
      </c>
      <c r="AI38" s="25">
        <v>2</v>
      </c>
      <c r="AJ38" s="25">
        <v>98</v>
      </c>
      <c r="AK38" s="25"/>
      <c r="AL38" s="25"/>
      <c r="AM38" s="25"/>
      <c r="AN38" s="25"/>
      <c r="AO38" s="26"/>
      <c r="AP38" s="222">
        <v>20</v>
      </c>
      <c r="AQ38" s="25" t="s">
        <v>99</v>
      </c>
      <c r="AR38" s="25"/>
      <c r="AS38" s="25" t="s">
        <v>99</v>
      </c>
      <c r="AT38" s="25"/>
      <c r="AU38" s="25" t="s">
        <v>99</v>
      </c>
      <c r="AV38" s="26"/>
      <c r="AW38" s="25" t="s">
        <v>98</v>
      </c>
      <c r="AX38" s="26"/>
      <c r="AY38" s="25" t="s">
        <v>98</v>
      </c>
      <c r="AZ38" s="25" t="s">
        <v>100</v>
      </c>
      <c r="BA38" s="25" t="s">
        <v>100</v>
      </c>
      <c r="BB38" s="25" t="s">
        <v>100</v>
      </c>
      <c r="BC38" s="25" t="s">
        <v>100</v>
      </c>
      <c r="BD38" s="26"/>
      <c r="BE38" s="25" t="s">
        <v>102</v>
      </c>
      <c r="BF38" s="26"/>
      <c r="BG38" s="25">
        <v>9187</v>
      </c>
      <c r="BH38" s="25">
        <v>8841</v>
      </c>
      <c r="BI38" s="25">
        <v>9268</v>
      </c>
      <c r="BJ38" s="25">
        <v>10335</v>
      </c>
      <c r="BK38" s="25">
        <v>11727</v>
      </c>
      <c r="BL38" s="230" t="str">
        <f t="shared" si="6"/>
        <v/>
      </c>
      <c r="BM38" s="25">
        <v>3670</v>
      </c>
      <c r="BN38" s="25">
        <v>172</v>
      </c>
      <c r="BO38" s="25"/>
      <c r="BP38" s="25">
        <v>5092</v>
      </c>
      <c r="BQ38" s="25"/>
      <c r="BR38" s="25">
        <v>1393</v>
      </c>
      <c r="BS38" s="25"/>
      <c r="BT38" s="25"/>
      <c r="BU38" s="25"/>
      <c r="BV38" s="25"/>
      <c r="BW38" s="25"/>
      <c r="BX38" s="25"/>
      <c r="BY38" s="25"/>
      <c r="BZ38" s="25"/>
      <c r="CA38" s="25"/>
      <c r="CB38" s="25"/>
      <c r="CC38" s="25"/>
      <c r="CD38" s="25"/>
      <c r="CE38" s="25"/>
      <c r="CF38" s="26"/>
      <c r="CG38" s="26" t="s">
        <v>100</v>
      </c>
      <c r="CH38" s="26" t="s">
        <v>103</v>
      </c>
      <c r="CI38" s="25" t="s">
        <v>164</v>
      </c>
      <c r="CJ38" s="26"/>
      <c r="CK38" s="26" t="s">
        <v>105</v>
      </c>
      <c r="CL38" s="25" t="s">
        <v>100</v>
      </c>
      <c r="CM38" s="26"/>
      <c r="CN38" s="25" t="s">
        <v>100</v>
      </c>
      <c r="CO38" s="26"/>
      <c r="CP38" s="25" t="s">
        <v>100</v>
      </c>
      <c r="CQ38" s="25" t="s">
        <v>100</v>
      </c>
      <c r="CR38" s="25" t="s">
        <v>100</v>
      </c>
      <c r="CS38" s="25" t="s">
        <v>98</v>
      </c>
      <c r="CT38" s="26" t="s">
        <v>154</v>
      </c>
      <c r="CU38" s="25" t="s">
        <v>100</v>
      </c>
      <c r="CV38" s="25" t="s">
        <v>100</v>
      </c>
      <c r="CW38" s="25" t="s">
        <v>100</v>
      </c>
      <c r="CX38" s="25" t="s">
        <v>98</v>
      </c>
      <c r="CY38" s="25" t="s">
        <v>100</v>
      </c>
      <c r="CZ38" s="25" t="s">
        <v>100</v>
      </c>
      <c r="DA38" s="25" t="s">
        <v>100</v>
      </c>
      <c r="DB38" s="25" t="s">
        <v>100</v>
      </c>
      <c r="DC38" s="26"/>
      <c r="DD38" s="25" t="s">
        <v>98</v>
      </c>
      <c r="DE38" s="25" t="s">
        <v>100</v>
      </c>
      <c r="DF38" s="25" t="s">
        <v>100</v>
      </c>
      <c r="DG38" s="25" t="s">
        <v>100</v>
      </c>
      <c r="DH38" s="25" t="s">
        <v>100</v>
      </c>
      <c r="DI38" s="25" t="s">
        <v>100</v>
      </c>
      <c r="DJ38" s="26"/>
      <c r="DK38" s="32"/>
    </row>
    <row r="39" spans="1:115" s="11" customFormat="1" ht="21.75" customHeight="1" x14ac:dyDescent="0.25">
      <c r="A39" s="17">
        <v>72</v>
      </c>
      <c r="B39" s="18" t="s">
        <v>743</v>
      </c>
      <c r="C39" s="18" t="s">
        <v>744</v>
      </c>
      <c r="D39" s="19" t="s">
        <v>745</v>
      </c>
      <c r="E39" s="20">
        <v>3608162233</v>
      </c>
      <c r="F39" s="20">
        <v>36081622933</v>
      </c>
      <c r="G39" s="18" t="s">
        <v>445</v>
      </c>
      <c r="H39" s="18" t="s">
        <v>446</v>
      </c>
      <c r="I39" s="20">
        <v>360816233</v>
      </c>
      <c r="J39" s="18" t="s">
        <v>445</v>
      </c>
      <c r="K39" s="21">
        <v>651</v>
      </c>
      <c r="L39" s="21">
        <v>646</v>
      </c>
      <c r="M39" s="22">
        <v>647</v>
      </c>
      <c r="N39" s="22">
        <v>628</v>
      </c>
      <c r="O39" s="46">
        <v>627</v>
      </c>
      <c r="P39" s="51">
        <v>1511300</v>
      </c>
      <c r="Q39" s="51">
        <v>2156200</v>
      </c>
      <c r="R39" s="51">
        <v>1389700</v>
      </c>
      <c r="S39" s="51">
        <v>391100</v>
      </c>
      <c r="T39" s="52">
        <v>487100</v>
      </c>
      <c r="U39" s="18"/>
      <c r="V39" s="19" t="s">
        <v>98</v>
      </c>
      <c r="W39" s="19">
        <v>7</v>
      </c>
      <c r="X39" s="19">
        <v>94</v>
      </c>
      <c r="Y39" s="19"/>
      <c r="Z39" s="19">
        <v>21560</v>
      </c>
      <c r="AA39" s="223">
        <v>19</v>
      </c>
      <c r="AB39" s="19">
        <v>12819</v>
      </c>
      <c r="AC39" s="94">
        <f t="shared" si="7"/>
        <v>13.428571428571429</v>
      </c>
      <c r="AD39" s="88">
        <f t="shared" si="8"/>
        <v>0.14992025518341306</v>
      </c>
      <c r="AE39" s="94" t="str">
        <f t="shared" si="9"/>
        <v/>
      </c>
      <c r="AF39" s="95" t="str">
        <f t="shared" si="4"/>
        <v/>
      </c>
      <c r="AG39" s="95">
        <f t="shared" si="10"/>
        <v>3080</v>
      </c>
      <c r="AH39" s="91">
        <f t="shared" si="5"/>
        <v>34.385964912280699</v>
      </c>
      <c r="AI39" s="18">
        <v>100</v>
      </c>
      <c r="AJ39" s="18"/>
      <c r="AK39" s="18"/>
      <c r="AL39" s="18"/>
      <c r="AM39" s="18"/>
      <c r="AN39" s="18"/>
      <c r="AO39" s="19"/>
      <c r="AP39" s="223">
        <v>8</v>
      </c>
      <c r="AQ39" s="35">
        <v>1</v>
      </c>
      <c r="AR39" s="18"/>
      <c r="AS39" s="35">
        <v>1</v>
      </c>
      <c r="AT39" s="18"/>
      <c r="AU39" s="35">
        <v>1</v>
      </c>
      <c r="AV39" s="19"/>
      <c r="AW39" s="18" t="s">
        <v>98</v>
      </c>
      <c r="AX39" s="19"/>
      <c r="AY39" s="18" t="s">
        <v>100</v>
      </c>
      <c r="AZ39" s="18" t="s">
        <v>100</v>
      </c>
      <c r="BA39" s="18" t="s">
        <v>100</v>
      </c>
      <c r="BB39" s="18" t="s">
        <v>100</v>
      </c>
      <c r="BC39" s="18" t="s">
        <v>98</v>
      </c>
      <c r="BD39" s="19" t="s">
        <v>202</v>
      </c>
      <c r="BE39" s="18" t="s">
        <v>102</v>
      </c>
      <c r="BF39" s="19"/>
      <c r="BG39" s="18">
        <v>3821</v>
      </c>
      <c r="BH39" s="18">
        <v>3946</v>
      </c>
      <c r="BI39" s="18">
        <v>4816</v>
      </c>
      <c r="BJ39" s="18">
        <v>3792</v>
      </c>
      <c r="BK39" s="18">
        <v>4716</v>
      </c>
      <c r="BL39" s="230">
        <f t="shared" si="6"/>
        <v>7.7687400318979263</v>
      </c>
      <c r="BM39" s="18">
        <v>1987</v>
      </c>
      <c r="BN39" s="18">
        <v>250</v>
      </c>
      <c r="BO39" s="18">
        <v>614</v>
      </c>
      <c r="BP39" s="18">
        <v>119</v>
      </c>
      <c r="BQ39" s="18">
        <v>155</v>
      </c>
      <c r="BR39" s="18">
        <v>9304</v>
      </c>
      <c r="BS39" s="18">
        <v>21366</v>
      </c>
      <c r="BT39" s="18">
        <v>8467</v>
      </c>
      <c r="BU39" s="18"/>
      <c r="BV39" s="18"/>
      <c r="BW39" s="18"/>
      <c r="BX39" s="18"/>
      <c r="BY39" s="18"/>
      <c r="BZ39" s="18"/>
      <c r="CA39" s="18"/>
      <c r="CB39" s="18"/>
      <c r="CC39" s="18"/>
      <c r="CD39" s="18"/>
      <c r="CE39" s="18"/>
      <c r="CF39" s="19"/>
      <c r="CG39" s="19" t="s">
        <v>100</v>
      </c>
      <c r="CH39" s="19" t="s">
        <v>143</v>
      </c>
      <c r="CI39" s="18" t="s">
        <v>104</v>
      </c>
      <c r="CJ39" s="19"/>
      <c r="CK39" s="19" t="s">
        <v>105</v>
      </c>
      <c r="CL39" s="18" t="s">
        <v>100</v>
      </c>
      <c r="CM39" s="19"/>
      <c r="CN39" s="18" t="s">
        <v>100</v>
      </c>
      <c r="CO39" s="19"/>
      <c r="CP39" s="18" t="s">
        <v>100</v>
      </c>
      <c r="CQ39" s="18" t="s">
        <v>98</v>
      </c>
      <c r="CR39" s="18" t="s">
        <v>100</v>
      </c>
      <c r="CS39" s="18" t="s">
        <v>100</v>
      </c>
      <c r="CT39" s="19"/>
      <c r="CU39" s="18" t="s">
        <v>100</v>
      </c>
      <c r="CV39" s="18" t="s">
        <v>100</v>
      </c>
      <c r="CW39" s="18" t="s">
        <v>98</v>
      </c>
      <c r="CX39" s="18" t="s">
        <v>98</v>
      </c>
      <c r="CY39" s="18" t="s">
        <v>100</v>
      </c>
      <c r="CZ39" s="18" t="s">
        <v>100</v>
      </c>
      <c r="DA39" s="18" t="s">
        <v>100</v>
      </c>
      <c r="DB39" s="18" t="s">
        <v>100</v>
      </c>
      <c r="DC39" s="19"/>
      <c r="DD39" s="18" t="s">
        <v>98</v>
      </c>
      <c r="DE39" s="18" t="s">
        <v>98</v>
      </c>
      <c r="DF39" s="18" t="s">
        <v>100</v>
      </c>
      <c r="DG39" s="18" t="s">
        <v>100</v>
      </c>
      <c r="DH39" s="18" t="s">
        <v>100</v>
      </c>
      <c r="DI39" s="18" t="s">
        <v>100</v>
      </c>
      <c r="DJ39" s="19"/>
      <c r="DK39" s="23"/>
    </row>
    <row r="40" spans="1:115" s="11" customFormat="1" ht="21.75" customHeight="1" x14ac:dyDescent="0.25">
      <c r="A40" s="24">
        <v>75</v>
      </c>
      <c r="B40" s="25" t="s">
        <v>769</v>
      </c>
      <c r="C40" s="25" t="s">
        <v>109</v>
      </c>
      <c r="D40" s="26" t="s">
        <v>770</v>
      </c>
      <c r="E40" s="27" t="s">
        <v>771</v>
      </c>
      <c r="F40" s="27" t="s">
        <v>772</v>
      </c>
      <c r="G40" s="25" t="s">
        <v>773</v>
      </c>
      <c r="H40" s="25" t="s">
        <v>774</v>
      </c>
      <c r="I40" s="27" t="s">
        <v>775</v>
      </c>
      <c r="J40" s="25" t="s">
        <v>776</v>
      </c>
      <c r="K40" s="28">
        <v>401</v>
      </c>
      <c r="L40" s="28">
        <v>390</v>
      </c>
      <c r="M40" s="29">
        <v>379</v>
      </c>
      <c r="N40" s="29">
        <v>373</v>
      </c>
      <c r="O40" s="47">
        <v>373</v>
      </c>
      <c r="P40" s="53">
        <v>316000</v>
      </c>
      <c r="Q40" s="53">
        <v>425000</v>
      </c>
      <c r="R40" s="53">
        <v>476000</v>
      </c>
      <c r="S40" s="53">
        <v>305000</v>
      </c>
      <c r="T40" s="54">
        <v>317000</v>
      </c>
      <c r="U40" s="25" t="s">
        <v>777</v>
      </c>
      <c r="V40" s="26" t="s">
        <v>100</v>
      </c>
      <c r="W40" s="26">
        <v>3</v>
      </c>
      <c r="X40" s="26">
        <v>89</v>
      </c>
      <c r="Y40" s="26">
        <v>7</v>
      </c>
      <c r="Z40" s="26">
        <v>18969</v>
      </c>
      <c r="AA40" s="222">
        <v>21</v>
      </c>
      <c r="AB40" s="26">
        <v>5778</v>
      </c>
      <c r="AC40" s="94">
        <f t="shared" si="7"/>
        <v>29.666666666666668</v>
      </c>
      <c r="AD40" s="88">
        <f t="shared" si="8"/>
        <v>0.23860589812332439</v>
      </c>
      <c r="AE40" s="94">
        <f t="shared" si="9"/>
        <v>2.3333333333333335</v>
      </c>
      <c r="AF40" s="95">
        <f t="shared" si="4"/>
        <v>78.651685393258433</v>
      </c>
      <c r="AG40" s="95">
        <f t="shared" si="10"/>
        <v>6323</v>
      </c>
      <c r="AH40" s="91">
        <f t="shared" si="5"/>
        <v>50.855227882037532</v>
      </c>
      <c r="AI40" s="25">
        <v>67</v>
      </c>
      <c r="AJ40" s="25">
        <v>33</v>
      </c>
      <c r="AK40" s="25"/>
      <c r="AL40" s="25"/>
      <c r="AM40" s="25"/>
      <c r="AN40" s="25"/>
      <c r="AO40" s="26"/>
      <c r="AP40" s="222">
        <v>20</v>
      </c>
      <c r="AQ40" s="25" t="s">
        <v>99</v>
      </c>
      <c r="AR40" s="25"/>
      <c r="AS40" s="25" t="s">
        <v>99</v>
      </c>
      <c r="AT40" s="25"/>
      <c r="AU40" s="25" t="s">
        <v>99</v>
      </c>
      <c r="AV40" s="26"/>
      <c r="AW40" s="25" t="s">
        <v>98</v>
      </c>
      <c r="AX40" s="26"/>
      <c r="AY40" s="25" t="s">
        <v>100</v>
      </c>
      <c r="AZ40" s="25" t="s">
        <v>100</v>
      </c>
      <c r="BA40" s="25" t="s">
        <v>100</v>
      </c>
      <c r="BB40" s="25" t="s">
        <v>100</v>
      </c>
      <c r="BC40" s="25" t="s">
        <v>100</v>
      </c>
      <c r="BD40" s="26"/>
      <c r="BE40" s="25" t="s">
        <v>102</v>
      </c>
      <c r="BF40" s="26"/>
      <c r="BG40" s="25">
        <v>3076</v>
      </c>
      <c r="BH40" s="25">
        <v>3379</v>
      </c>
      <c r="BI40" s="25">
        <v>3465</v>
      </c>
      <c r="BJ40" s="25">
        <v>3573</v>
      </c>
      <c r="BK40" s="25">
        <v>4006</v>
      </c>
      <c r="BL40" s="230">
        <f t="shared" si="6"/>
        <v>12.739946380697051</v>
      </c>
      <c r="BM40" s="25">
        <v>1253</v>
      </c>
      <c r="BN40" s="25"/>
      <c r="BO40" s="25">
        <v>667</v>
      </c>
      <c r="BP40" s="25">
        <v>309</v>
      </c>
      <c r="BQ40" s="25">
        <v>746</v>
      </c>
      <c r="BR40" s="25"/>
      <c r="BS40" s="25"/>
      <c r="BT40" s="25"/>
      <c r="BU40" s="25"/>
      <c r="BV40" s="25"/>
      <c r="BW40" s="25"/>
      <c r="BX40" s="25"/>
      <c r="BY40" s="25"/>
      <c r="BZ40" s="25"/>
      <c r="CA40" s="25"/>
      <c r="CB40" s="25"/>
      <c r="CC40" s="25"/>
      <c r="CD40" s="25"/>
      <c r="CE40" s="25"/>
      <c r="CF40" s="26"/>
      <c r="CG40" s="26" t="s">
        <v>100</v>
      </c>
      <c r="CH40" s="26" t="s">
        <v>103</v>
      </c>
      <c r="CI40" s="31" t="s">
        <v>104</v>
      </c>
      <c r="CJ40" s="26" t="s">
        <v>778</v>
      </c>
      <c r="CK40" s="26" t="s">
        <v>105</v>
      </c>
      <c r="CL40" s="25" t="s">
        <v>100</v>
      </c>
      <c r="CM40" s="26"/>
      <c r="CN40" s="25" t="s">
        <v>100</v>
      </c>
      <c r="CO40" s="26"/>
      <c r="CP40" s="25" t="s">
        <v>100</v>
      </c>
      <c r="CQ40" s="25" t="s">
        <v>100</v>
      </c>
      <c r="CR40" s="25" t="s">
        <v>100</v>
      </c>
      <c r="CS40" s="25" t="s">
        <v>100</v>
      </c>
      <c r="CT40" s="26"/>
      <c r="CU40" s="25" t="s">
        <v>100</v>
      </c>
      <c r="CV40" s="25" t="s">
        <v>100</v>
      </c>
      <c r="CW40" s="25" t="s">
        <v>100</v>
      </c>
      <c r="CX40" s="25" t="s">
        <v>98</v>
      </c>
      <c r="CY40" s="25" t="s">
        <v>100</v>
      </c>
      <c r="CZ40" s="25" t="s">
        <v>98</v>
      </c>
      <c r="DA40" s="25" t="s">
        <v>98</v>
      </c>
      <c r="DB40" s="25" t="s">
        <v>100</v>
      </c>
      <c r="DC40" s="26"/>
      <c r="DD40" s="25" t="s">
        <v>100</v>
      </c>
      <c r="DE40" s="25" t="s">
        <v>100</v>
      </c>
      <c r="DF40" s="25" t="s">
        <v>98</v>
      </c>
      <c r="DG40" s="25" t="s">
        <v>98</v>
      </c>
      <c r="DH40" s="25" t="s">
        <v>98</v>
      </c>
      <c r="DI40" s="25" t="s">
        <v>98</v>
      </c>
      <c r="DJ40" s="26" t="s">
        <v>779</v>
      </c>
      <c r="DK40" s="32" t="s">
        <v>780</v>
      </c>
    </row>
    <row r="41" spans="1:115" s="33" customFormat="1" ht="21.75" customHeight="1" x14ac:dyDescent="0.25">
      <c r="A41" s="17">
        <v>76</v>
      </c>
      <c r="B41" s="18" t="s">
        <v>781</v>
      </c>
      <c r="C41" s="18" t="s">
        <v>109</v>
      </c>
      <c r="D41" s="19" t="s">
        <v>782</v>
      </c>
      <c r="E41" s="20" t="s">
        <v>783</v>
      </c>
      <c r="F41" s="20" t="s">
        <v>784</v>
      </c>
      <c r="G41" s="18" t="s">
        <v>785</v>
      </c>
      <c r="H41" s="18" t="s">
        <v>786</v>
      </c>
      <c r="I41" s="20" t="s">
        <v>783</v>
      </c>
      <c r="J41" s="18" t="s">
        <v>785</v>
      </c>
      <c r="K41" s="21">
        <v>169</v>
      </c>
      <c r="L41" s="21">
        <v>162</v>
      </c>
      <c r="M41" s="22">
        <v>165</v>
      </c>
      <c r="N41" s="22">
        <v>159</v>
      </c>
      <c r="O41" s="46">
        <v>156</v>
      </c>
      <c r="P41" s="51">
        <v>91000</v>
      </c>
      <c r="Q41" s="51">
        <v>97000</v>
      </c>
      <c r="R41" s="51">
        <v>93000</v>
      </c>
      <c r="S41" s="51">
        <v>82000</v>
      </c>
      <c r="T41" s="52">
        <v>105000</v>
      </c>
      <c r="U41" s="18"/>
      <c r="V41" s="19" t="s">
        <v>98</v>
      </c>
      <c r="W41" s="19">
        <v>1</v>
      </c>
      <c r="X41" s="19">
        <v>14</v>
      </c>
      <c r="Y41" s="19">
        <v>70</v>
      </c>
      <c r="Z41" s="34">
        <v>800</v>
      </c>
      <c r="AA41" s="223"/>
      <c r="AB41" s="19">
        <v>1138</v>
      </c>
      <c r="AC41" s="94">
        <f t="shared" si="7"/>
        <v>14</v>
      </c>
      <c r="AD41" s="88">
        <f t="shared" si="8"/>
        <v>8.9743589743589744E-2</v>
      </c>
      <c r="AE41" s="94">
        <f t="shared" si="9"/>
        <v>70</v>
      </c>
      <c r="AF41" s="144">
        <f t="shared" si="4"/>
        <v>5000</v>
      </c>
      <c r="AG41" s="95">
        <f t="shared" si="10"/>
        <v>800</v>
      </c>
      <c r="AH41" s="91">
        <f t="shared" si="5"/>
        <v>5.1282051282051286</v>
      </c>
      <c r="AI41" s="18">
        <v>20</v>
      </c>
      <c r="AJ41" s="18">
        <v>80</v>
      </c>
      <c r="AK41" s="18"/>
      <c r="AL41" s="18"/>
      <c r="AM41" s="18"/>
      <c r="AN41" s="18"/>
      <c r="AO41" s="19"/>
      <c r="AP41" s="223">
        <v>15</v>
      </c>
      <c r="AQ41" s="35">
        <v>0.5</v>
      </c>
      <c r="AR41" s="18"/>
      <c r="AS41" s="35">
        <v>0.25</v>
      </c>
      <c r="AT41" s="18"/>
      <c r="AU41" s="18" t="s">
        <v>99</v>
      </c>
      <c r="AV41" s="19"/>
      <c r="AW41" s="18" t="s">
        <v>98</v>
      </c>
      <c r="AX41" s="19"/>
      <c r="AY41" s="18" t="s">
        <v>100</v>
      </c>
      <c r="AZ41" s="18" t="s">
        <v>100</v>
      </c>
      <c r="BA41" s="18" t="s">
        <v>100</v>
      </c>
      <c r="BB41" s="18" t="s">
        <v>100</v>
      </c>
      <c r="BC41" s="18" t="s">
        <v>98</v>
      </c>
      <c r="BD41" s="19" t="s">
        <v>787</v>
      </c>
      <c r="BE41" s="18" t="s">
        <v>102</v>
      </c>
      <c r="BF41" s="19"/>
      <c r="BG41" s="18">
        <v>1481</v>
      </c>
      <c r="BH41" s="18">
        <v>1567</v>
      </c>
      <c r="BI41" s="18">
        <v>1782</v>
      </c>
      <c r="BJ41" s="18">
        <v>1524</v>
      </c>
      <c r="BK41" s="18">
        <v>1683</v>
      </c>
      <c r="BL41" s="230">
        <f t="shared" si="6"/>
        <v>20.262820512820515</v>
      </c>
      <c r="BM41" s="18">
        <v>122</v>
      </c>
      <c r="BN41" s="18"/>
      <c r="BO41" s="18"/>
      <c r="BP41" s="18">
        <v>417</v>
      </c>
      <c r="BQ41" s="18">
        <v>1478</v>
      </c>
      <c r="BR41" s="18"/>
      <c r="BS41" s="18"/>
      <c r="BT41" s="18"/>
      <c r="BU41" s="18">
        <v>827</v>
      </c>
      <c r="BV41" s="18"/>
      <c r="BW41" s="18">
        <v>2030</v>
      </c>
      <c r="BX41" s="18"/>
      <c r="BY41" s="18"/>
      <c r="BZ41" s="18"/>
      <c r="CA41" s="18"/>
      <c r="CB41" s="18"/>
      <c r="CC41" s="18"/>
      <c r="CD41" s="18"/>
      <c r="CE41" s="18"/>
      <c r="CF41" s="19"/>
      <c r="CG41" s="19" t="s">
        <v>98</v>
      </c>
      <c r="CH41" s="19" t="s">
        <v>103</v>
      </c>
      <c r="CI41" s="18" t="s">
        <v>104</v>
      </c>
      <c r="CJ41" s="19"/>
      <c r="CK41" s="19" t="s">
        <v>105</v>
      </c>
      <c r="CL41" s="18" t="s">
        <v>100</v>
      </c>
      <c r="CM41" s="19"/>
      <c r="CN41" s="18" t="s">
        <v>100</v>
      </c>
      <c r="CO41" s="19"/>
      <c r="CP41" s="18" t="s">
        <v>98</v>
      </c>
      <c r="CQ41" s="18" t="s">
        <v>100</v>
      </c>
      <c r="CR41" s="18" t="s">
        <v>100</v>
      </c>
      <c r="CS41" s="18" t="s">
        <v>100</v>
      </c>
      <c r="CT41" s="19"/>
      <c r="CU41" s="18" t="s">
        <v>100</v>
      </c>
      <c r="CV41" s="18" t="s">
        <v>100</v>
      </c>
      <c r="CW41" s="18" t="s">
        <v>100</v>
      </c>
      <c r="CX41" s="18" t="s">
        <v>98</v>
      </c>
      <c r="CY41" s="18" t="s">
        <v>100</v>
      </c>
      <c r="CZ41" s="18" t="s">
        <v>98</v>
      </c>
      <c r="DA41" s="18" t="s">
        <v>100</v>
      </c>
      <c r="DB41" s="18" t="s">
        <v>100</v>
      </c>
      <c r="DC41" s="19"/>
      <c r="DD41" s="18" t="s">
        <v>98</v>
      </c>
      <c r="DE41" s="18" t="s">
        <v>100</v>
      </c>
      <c r="DF41" s="18" t="s">
        <v>100</v>
      </c>
      <c r="DG41" s="18" t="s">
        <v>100</v>
      </c>
      <c r="DH41" s="18" t="s">
        <v>100</v>
      </c>
      <c r="DI41" s="18" t="s">
        <v>100</v>
      </c>
      <c r="DJ41" s="19"/>
      <c r="DK41" s="23"/>
    </row>
    <row r="42" spans="1:115" s="167" customFormat="1" ht="21.75" customHeight="1" x14ac:dyDescent="0.25">
      <c r="A42" s="146">
        <v>77</v>
      </c>
      <c r="B42" s="147" t="s">
        <v>788</v>
      </c>
      <c r="C42" s="147" t="s">
        <v>789</v>
      </c>
      <c r="D42" s="139" t="s">
        <v>790</v>
      </c>
      <c r="E42" s="157" t="s">
        <v>792</v>
      </c>
      <c r="F42" s="157" t="s">
        <v>793</v>
      </c>
      <c r="G42" s="112" t="s">
        <v>794</v>
      </c>
      <c r="H42" s="112" t="s">
        <v>795</v>
      </c>
      <c r="I42" s="157" t="s">
        <v>796</v>
      </c>
      <c r="J42" s="112" t="s">
        <v>797</v>
      </c>
      <c r="K42" s="49">
        <v>873</v>
      </c>
      <c r="L42" s="49">
        <v>862</v>
      </c>
      <c r="M42" s="113">
        <v>849</v>
      </c>
      <c r="N42" s="113">
        <v>869</v>
      </c>
      <c r="O42" s="119">
        <v>847</v>
      </c>
      <c r="P42" s="53">
        <v>1007814</v>
      </c>
      <c r="Q42" s="53">
        <v>961150</v>
      </c>
      <c r="R42" s="53">
        <v>965249</v>
      </c>
      <c r="S42" s="53">
        <v>975596</v>
      </c>
      <c r="T42" s="54">
        <v>921364</v>
      </c>
      <c r="U42" s="112"/>
      <c r="V42" s="93" t="s">
        <v>98</v>
      </c>
      <c r="W42" s="93">
        <v>7</v>
      </c>
      <c r="X42" s="93">
        <v>226</v>
      </c>
      <c r="Y42" s="93">
        <v>13</v>
      </c>
      <c r="Z42" s="139">
        <v>65</v>
      </c>
      <c r="AA42" s="222">
        <v>17</v>
      </c>
      <c r="AB42" s="139">
        <v>21</v>
      </c>
      <c r="AC42" s="94">
        <f t="shared" si="7"/>
        <v>32.285714285714285</v>
      </c>
      <c r="AD42" s="88">
        <f t="shared" si="8"/>
        <v>0.26682408500590321</v>
      </c>
      <c r="AE42" s="94">
        <f t="shared" si="9"/>
        <v>1.8571428571428572</v>
      </c>
      <c r="AF42" s="95">
        <f t="shared" si="4"/>
        <v>57.522123893805308</v>
      </c>
      <c r="AG42" s="144">
        <f t="shared" si="10"/>
        <v>9.2857142857142865</v>
      </c>
      <c r="AH42" s="145">
        <f t="shared" si="5"/>
        <v>7.6741440377804018E-2</v>
      </c>
      <c r="AI42" s="112">
        <v>30</v>
      </c>
      <c r="AJ42" s="112">
        <v>70</v>
      </c>
      <c r="AK42" s="112"/>
      <c r="AL42" s="112"/>
      <c r="AM42" s="112"/>
      <c r="AN42" s="112"/>
      <c r="AO42" s="93"/>
      <c r="AP42" s="222">
        <v>15</v>
      </c>
      <c r="AQ42" s="166">
        <v>0.5</v>
      </c>
      <c r="AR42" s="112"/>
      <c r="AS42" s="166">
        <v>0.5</v>
      </c>
      <c r="AT42" s="112"/>
      <c r="AU42" s="166">
        <v>1</v>
      </c>
      <c r="AV42" s="93"/>
      <c r="AW42" s="112" t="s">
        <v>98</v>
      </c>
      <c r="AX42" s="93"/>
      <c r="AY42" s="112" t="s">
        <v>98</v>
      </c>
      <c r="AZ42" s="112" t="s">
        <v>100</v>
      </c>
      <c r="BA42" s="112" t="s">
        <v>100</v>
      </c>
      <c r="BB42" s="112" t="s">
        <v>100</v>
      </c>
      <c r="BC42" s="112" t="s">
        <v>100</v>
      </c>
      <c r="BD42" s="93"/>
      <c r="BE42" s="112" t="s">
        <v>102</v>
      </c>
      <c r="BF42" s="93"/>
      <c r="BG42" s="112">
        <v>6551</v>
      </c>
      <c r="BH42" s="112">
        <v>7942</v>
      </c>
      <c r="BI42" s="112">
        <v>8366</v>
      </c>
      <c r="BJ42" s="112">
        <v>7961</v>
      </c>
      <c r="BK42" s="112">
        <v>18409</v>
      </c>
      <c r="BL42" s="230">
        <f t="shared" si="6"/>
        <v>28.382526564344747</v>
      </c>
      <c r="BM42" s="112">
        <v>2200</v>
      </c>
      <c r="BN42" s="112">
        <v>1066</v>
      </c>
      <c r="BO42" s="112">
        <v>528</v>
      </c>
      <c r="BP42" s="112">
        <v>920</v>
      </c>
      <c r="BQ42" s="112">
        <v>5631</v>
      </c>
      <c r="BR42" s="112"/>
      <c r="BS42" s="112"/>
      <c r="BT42" s="112">
        <v>24892</v>
      </c>
      <c r="BU42" s="112"/>
      <c r="BV42" s="112"/>
      <c r="BW42" s="112"/>
      <c r="BX42" s="112"/>
      <c r="BY42" s="112"/>
      <c r="BZ42" s="112"/>
      <c r="CA42" s="112"/>
      <c r="CB42" s="112"/>
      <c r="CC42" s="112"/>
      <c r="CD42" s="112"/>
      <c r="CE42" s="112"/>
      <c r="CF42" s="93"/>
      <c r="CG42" s="93" t="s">
        <v>100</v>
      </c>
      <c r="CH42" s="93" t="s">
        <v>103</v>
      </c>
      <c r="CI42" s="112" t="s">
        <v>104</v>
      </c>
      <c r="CJ42" s="93"/>
      <c r="CK42" s="93" t="s">
        <v>105</v>
      </c>
      <c r="CL42" s="112" t="s">
        <v>98</v>
      </c>
      <c r="CM42" s="93" t="s">
        <v>798</v>
      </c>
      <c r="CN42" s="112" t="s">
        <v>98</v>
      </c>
      <c r="CO42" s="93" t="s">
        <v>799</v>
      </c>
      <c r="CP42" s="112" t="s">
        <v>98</v>
      </c>
      <c r="CQ42" s="112" t="s">
        <v>98</v>
      </c>
      <c r="CR42" s="112" t="s">
        <v>100</v>
      </c>
      <c r="CS42" s="112" t="s">
        <v>100</v>
      </c>
      <c r="CT42" s="93"/>
      <c r="CU42" s="112" t="s">
        <v>100</v>
      </c>
      <c r="CV42" s="112" t="s">
        <v>98</v>
      </c>
      <c r="CW42" s="112" t="s">
        <v>100</v>
      </c>
      <c r="CX42" s="112" t="s">
        <v>98</v>
      </c>
      <c r="CY42" s="112" t="s">
        <v>100</v>
      </c>
      <c r="CZ42" s="112" t="s">
        <v>100</v>
      </c>
      <c r="DA42" s="112" t="s">
        <v>100</v>
      </c>
      <c r="DB42" s="112" t="s">
        <v>100</v>
      </c>
      <c r="DC42" s="93"/>
      <c r="DD42" s="112" t="s">
        <v>98</v>
      </c>
      <c r="DE42" s="112" t="s">
        <v>100</v>
      </c>
      <c r="DF42" s="112" t="s">
        <v>100</v>
      </c>
      <c r="DG42" s="112" t="s">
        <v>98</v>
      </c>
      <c r="DH42" s="112" t="s">
        <v>100</v>
      </c>
      <c r="DI42" s="112" t="s">
        <v>100</v>
      </c>
      <c r="DJ42" s="93"/>
      <c r="DK42" s="160" t="s">
        <v>800</v>
      </c>
    </row>
    <row r="43" spans="1:115" s="11" customFormat="1" ht="21.75" customHeight="1" x14ac:dyDescent="0.25">
      <c r="A43" s="24">
        <v>78</v>
      </c>
      <c r="B43" s="25" t="s">
        <v>801</v>
      </c>
      <c r="C43" s="25" t="s">
        <v>802</v>
      </c>
      <c r="D43" s="26" t="s">
        <v>803</v>
      </c>
      <c r="E43" s="27" t="s">
        <v>804</v>
      </c>
      <c r="F43" s="27" t="s">
        <v>805</v>
      </c>
      <c r="G43" s="25" t="s">
        <v>806</v>
      </c>
      <c r="H43" s="25" t="s">
        <v>807</v>
      </c>
      <c r="I43" s="27" t="s">
        <v>808</v>
      </c>
      <c r="J43" s="25" t="s">
        <v>809</v>
      </c>
      <c r="K43" s="28">
        <v>457</v>
      </c>
      <c r="L43" s="28">
        <v>523</v>
      </c>
      <c r="M43" s="29">
        <v>466</v>
      </c>
      <c r="N43" s="29">
        <v>450</v>
      </c>
      <c r="O43" s="47">
        <v>421</v>
      </c>
      <c r="P43" s="53">
        <v>6881967</v>
      </c>
      <c r="Q43" s="53">
        <v>2017876</v>
      </c>
      <c r="R43" s="53">
        <v>2480808</v>
      </c>
      <c r="S43" s="53">
        <v>2273847</v>
      </c>
      <c r="T43" s="54">
        <v>2151819</v>
      </c>
      <c r="U43" s="25"/>
      <c r="V43" s="26" t="s">
        <v>98</v>
      </c>
      <c r="W43" s="26">
        <v>6</v>
      </c>
      <c r="X43" s="26">
        <v>148</v>
      </c>
      <c r="Y43" s="26">
        <v>12</v>
      </c>
      <c r="Z43" s="26">
        <v>56196</v>
      </c>
      <c r="AA43" s="222">
        <v>28</v>
      </c>
      <c r="AB43" s="26">
        <v>37425</v>
      </c>
      <c r="AC43" s="94">
        <f t="shared" si="7"/>
        <v>24.666666666666668</v>
      </c>
      <c r="AD43" s="88">
        <f t="shared" si="8"/>
        <v>0.35154394299287411</v>
      </c>
      <c r="AE43" s="94">
        <f t="shared" si="9"/>
        <v>2</v>
      </c>
      <c r="AF43" s="95">
        <f t="shared" si="4"/>
        <v>81.081081081081081</v>
      </c>
      <c r="AG43" s="95">
        <f t="shared" si="10"/>
        <v>9366</v>
      </c>
      <c r="AH43" s="91">
        <f t="shared" si="5"/>
        <v>133.48218527315913</v>
      </c>
      <c r="AI43" s="25">
        <v>34</v>
      </c>
      <c r="AJ43" s="25">
        <v>64</v>
      </c>
      <c r="AK43" s="25">
        <v>2</v>
      </c>
      <c r="AL43" s="25"/>
      <c r="AM43" s="25"/>
      <c r="AN43" s="25"/>
      <c r="AO43" s="26"/>
      <c r="AP43" s="222">
        <v>4</v>
      </c>
      <c r="AQ43" s="30">
        <v>0.5</v>
      </c>
      <c r="AR43" s="25"/>
      <c r="AS43" s="30">
        <v>0.5</v>
      </c>
      <c r="AT43" s="25"/>
      <c r="AU43" s="25"/>
      <c r="AV43" s="26"/>
      <c r="AW43" s="25" t="s">
        <v>98</v>
      </c>
      <c r="AX43" s="26"/>
      <c r="AY43" s="25" t="s">
        <v>100</v>
      </c>
      <c r="AZ43" s="25" t="s">
        <v>100</v>
      </c>
      <c r="BA43" s="25" t="s">
        <v>100</v>
      </c>
      <c r="BB43" s="25" t="s">
        <v>100</v>
      </c>
      <c r="BC43" s="25" t="s">
        <v>98</v>
      </c>
      <c r="BD43" s="26" t="s">
        <v>810</v>
      </c>
      <c r="BE43" s="25" t="s">
        <v>102</v>
      </c>
      <c r="BF43" s="26"/>
      <c r="BG43" s="25">
        <v>8000</v>
      </c>
      <c r="BH43" s="25">
        <v>10111</v>
      </c>
      <c r="BI43" s="25">
        <v>7447</v>
      </c>
      <c r="BJ43" s="25">
        <v>13764</v>
      </c>
      <c r="BK43" s="25">
        <v>11405</v>
      </c>
      <c r="BL43" s="230">
        <f t="shared" si="6"/>
        <v>30.059382422802852</v>
      </c>
      <c r="BM43" s="25">
        <v>1077</v>
      </c>
      <c r="BN43" s="25">
        <v>860</v>
      </c>
      <c r="BO43" s="25">
        <v>902</v>
      </c>
      <c r="BP43" s="25">
        <v>1583</v>
      </c>
      <c r="BQ43" s="25">
        <v>1250</v>
      </c>
      <c r="BR43" s="25">
        <v>5500</v>
      </c>
      <c r="BS43" s="25">
        <v>5000</v>
      </c>
      <c r="BT43" s="25"/>
      <c r="BU43" s="25"/>
      <c r="BV43" s="25">
        <v>5000</v>
      </c>
      <c r="BW43" s="25">
        <v>12324</v>
      </c>
      <c r="BX43" s="25">
        <v>16967</v>
      </c>
      <c r="BY43" s="25"/>
      <c r="BZ43" s="25"/>
      <c r="CA43" s="25">
        <v>10345</v>
      </c>
      <c r="CB43" s="25"/>
      <c r="CC43" s="25"/>
      <c r="CD43" s="25"/>
      <c r="CE43" s="25"/>
      <c r="CF43" s="26"/>
      <c r="CG43" s="26" t="s">
        <v>98</v>
      </c>
      <c r="CH43" s="26" t="s">
        <v>118</v>
      </c>
      <c r="CI43" s="25" t="s">
        <v>191</v>
      </c>
      <c r="CJ43" s="26"/>
      <c r="CK43" s="26" t="s">
        <v>105</v>
      </c>
      <c r="CL43" s="25" t="s">
        <v>98</v>
      </c>
      <c r="CM43" s="26" t="s">
        <v>555</v>
      </c>
      <c r="CN43" s="25" t="s">
        <v>98</v>
      </c>
      <c r="CO43" s="26" t="s">
        <v>106</v>
      </c>
      <c r="CP43" s="25" t="s">
        <v>98</v>
      </c>
      <c r="CQ43" s="25" t="s">
        <v>98</v>
      </c>
      <c r="CR43" s="25" t="s">
        <v>100</v>
      </c>
      <c r="CS43" s="25" t="s">
        <v>100</v>
      </c>
      <c r="CT43" s="26"/>
      <c r="CU43" s="25" t="s">
        <v>100</v>
      </c>
      <c r="CV43" s="25" t="s">
        <v>100</v>
      </c>
      <c r="CW43" s="25" t="s">
        <v>100</v>
      </c>
      <c r="CX43" s="25" t="s">
        <v>98</v>
      </c>
      <c r="CY43" s="25" t="s">
        <v>100</v>
      </c>
      <c r="CZ43" s="25" t="s">
        <v>100</v>
      </c>
      <c r="DA43" s="25" t="s">
        <v>100</v>
      </c>
      <c r="DB43" s="25" t="s">
        <v>100</v>
      </c>
      <c r="DC43" s="26"/>
      <c r="DD43" s="25" t="s">
        <v>100</v>
      </c>
      <c r="DE43" s="25" t="s">
        <v>100</v>
      </c>
      <c r="DF43" s="25" t="s">
        <v>100</v>
      </c>
      <c r="DG43" s="25" t="s">
        <v>100</v>
      </c>
      <c r="DH43" s="25" t="s">
        <v>100</v>
      </c>
      <c r="DI43" s="25" t="s">
        <v>100</v>
      </c>
      <c r="DJ43" s="26"/>
      <c r="DK43" s="32" t="s">
        <v>811</v>
      </c>
    </row>
    <row r="44" spans="1:115" s="11" customFormat="1" ht="21.75" customHeight="1" x14ac:dyDescent="0.25">
      <c r="A44" s="17">
        <v>79</v>
      </c>
      <c r="B44" s="18" t="s">
        <v>812</v>
      </c>
      <c r="C44" s="18" t="s">
        <v>109</v>
      </c>
      <c r="D44" s="19" t="s">
        <v>813</v>
      </c>
      <c r="E44" s="20" t="s">
        <v>527</v>
      </c>
      <c r="F44" s="20" t="s">
        <v>528</v>
      </c>
      <c r="G44" s="18" t="s">
        <v>529</v>
      </c>
      <c r="H44" s="18" t="s">
        <v>530</v>
      </c>
      <c r="I44" s="20" t="s">
        <v>527</v>
      </c>
      <c r="J44" s="18" t="s">
        <v>529</v>
      </c>
      <c r="K44" s="21">
        <v>339</v>
      </c>
      <c r="L44" s="21">
        <v>341</v>
      </c>
      <c r="M44" s="22">
        <v>339</v>
      </c>
      <c r="N44" s="22">
        <v>332</v>
      </c>
      <c r="O44" s="19">
        <v>332</v>
      </c>
      <c r="P44" s="51">
        <v>430000</v>
      </c>
      <c r="Q44" s="51">
        <v>414000</v>
      </c>
      <c r="R44" s="51">
        <v>452000</v>
      </c>
      <c r="S44" s="51">
        <v>468000</v>
      </c>
      <c r="T44" s="52">
        <v>468000</v>
      </c>
      <c r="U44" s="18"/>
      <c r="V44" s="19" t="s">
        <v>98</v>
      </c>
      <c r="W44" s="19">
        <v>4</v>
      </c>
      <c r="X44" s="19">
        <v>76</v>
      </c>
      <c r="Y44" s="19">
        <v>4</v>
      </c>
      <c r="Z44" s="19">
        <v>14895</v>
      </c>
      <c r="AA44" s="223">
        <v>19</v>
      </c>
      <c r="AB44" s="19">
        <v>95203</v>
      </c>
      <c r="AC44" s="94">
        <f t="shared" si="7"/>
        <v>19</v>
      </c>
      <c r="AD44" s="88">
        <f t="shared" si="8"/>
        <v>0.2289156626506024</v>
      </c>
      <c r="AE44" s="94">
        <f t="shared" si="9"/>
        <v>1</v>
      </c>
      <c r="AF44" s="95">
        <f t="shared" si="4"/>
        <v>52.631578947368418</v>
      </c>
      <c r="AG44" s="95">
        <f t="shared" si="10"/>
        <v>3723.75</v>
      </c>
      <c r="AH44" s="91">
        <f t="shared" si="5"/>
        <v>44.864457831325304</v>
      </c>
      <c r="AI44" s="18">
        <v>27</v>
      </c>
      <c r="AJ44" s="18"/>
      <c r="AK44" s="18">
        <v>73</v>
      </c>
      <c r="AL44" s="18"/>
      <c r="AM44" s="18"/>
      <c r="AN44" s="18"/>
      <c r="AO44" s="19"/>
      <c r="AP44" s="223">
        <v>7</v>
      </c>
      <c r="AQ44" s="18" t="s">
        <v>99</v>
      </c>
      <c r="AR44" s="18"/>
      <c r="AS44" s="18" t="s">
        <v>99</v>
      </c>
      <c r="AT44" s="18"/>
      <c r="AU44" s="18" t="s">
        <v>99</v>
      </c>
      <c r="AV44" s="19"/>
      <c r="AW44" s="18" t="s">
        <v>98</v>
      </c>
      <c r="AX44" s="19"/>
      <c r="AY44" s="18" t="s">
        <v>100</v>
      </c>
      <c r="AZ44" s="18" t="s">
        <v>100</v>
      </c>
      <c r="BA44" s="18" t="s">
        <v>100</v>
      </c>
      <c r="BB44" s="18" t="s">
        <v>100</v>
      </c>
      <c r="BC44" s="18" t="s">
        <v>98</v>
      </c>
      <c r="BD44" s="19" t="s">
        <v>117</v>
      </c>
      <c r="BE44" s="18" t="s">
        <v>102</v>
      </c>
      <c r="BF44" s="19"/>
      <c r="BG44" s="18">
        <v>6313</v>
      </c>
      <c r="BH44" s="18">
        <v>6293</v>
      </c>
      <c r="BI44" s="18">
        <v>5472</v>
      </c>
      <c r="BJ44" s="18">
        <v>4037</v>
      </c>
      <c r="BK44" s="18">
        <v>3896</v>
      </c>
      <c r="BL44" s="230" t="str">
        <f t="shared" si="6"/>
        <v/>
      </c>
      <c r="BM44" s="18">
        <v>113</v>
      </c>
      <c r="BN44" s="18">
        <v>63</v>
      </c>
      <c r="BO44" s="18">
        <v>2680</v>
      </c>
      <c r="BP44" s="18">
        <v>2652</v>
      </c>
      <c r="BQ44" s="18"/>
      <c r="BR44" s="18"/>
      <c r="BS44" s="18"/>
      <c r="BT44" s="18"/>
      <c r="BU44" s="18"/>
      <c r="BV44" s="18"/>
      <c r="BW44" s="18"/>
      <c r="BX44" s="18"/>
      <c r="BY44" s="18"/>
      <c r="BZ44" s="18"/>
      <c r="CA44" s="18"/>
      <c r="CB44" s="18"/>
      <c r="CC44" s="18"/>
      <c r="CD44" s="18"/>
      <c r="CE44" s="18"/>
      <c r="CF44" s="19"/>
      <c r="CG44" s="19" t="s">
        <v>100</v>
      </c>
      <c r="CH44" s="19" t="s">
        <v>235</v>
      </c>
      <c r="CI44" s="36"/>
      <c r="CJ44" s="19" t="s">
        <v>154</v>
      </c>
      <c r="CK44" s="19" t="s">
        <v>105</v>
      </c>
      <c r="CL44" s="18" t="s">
        <v>98</v>
      </c>
      <c r="CM44" s="19" t="s">
        <v>531</v>
      </c>
      <c r="CN44" s="18" t="s">
        <v>98</v>
      </c>
      <c r="CO44" s="19" t="s">
        <v>531</v>
      </c>
      <c r="CP44" s="18" t="s">
        <v>98</v>
      </c>
      <c r="CQ44" s="18" t="s">
        <v>100</v>
      </c>
      <c r="CR44" s="18" t="s">
        <v>100</v>
      </c>
      <c r="CS44" s="18" t="s">
        <v>100</v>
      </c>
      <c r="CT44" s="19"/>
      <c r="CU44" s="18" t="s">
        <v>100</v>
      </c>
      <c r="CV44" s="18" t="s">
        <v>100</v>
      </c>
      <c r="CW44" s="18" t="s">
        <v>98</v>
      </c>
      <c r="CX44" s="18" t="s">
        <v>98</v>
      </c>
      <c r="CY44" s="18" t="s">
        <v>100</v>
      </c>
      <c r="CZ44" s="18" t="s">
        <v>100</v>
      </c>
      <c r="DA44" s="18" t="s">
        <v>100</v>
      </c>
      <c r="DB44" s="18" t="s">
        <v>100</v>
      </c>
      <c r="DC44" s="19"/>
      <c r="DD44" s="18" t="s">
        <v>100</v>
      </c>
      <c r="DE44" s="18" t="s">
        <v>100</v>
      </c>
      <c r="DF44" s="18" t="s">
        <v>100</v>
      </c>
      <c r="DG44" s="18" t="s">
        <v>100</v>
      </c>
      <c r="DH44" s="18" t="s">
        <v>100</v>
      </c>
      <c r="DI44" s="18" t="s">
        <v>98</v>
      </c>
      <c r="DJ44" s="19" t="s">
        <v>154</v>
      </c>
      <c r="DK44" s="23"/>
    </row>
    <row r="45" spans="1:115" s="33" customFormat="1" ht="21.75" customHeight="1" x14ac:dyDescent="0.25">
      <c r="A45" s="24">
        <v>80</v>
      </c>
      <c r="B45" s="25" t="s">
        <v>814</v>
      </c>
      <c r="C45" s="25" t="s">
        <v>815</v>
      </c>
      <c r="D45" s="26" t="s">
        <v>816</v>
      </c>
      <c r="E45" s="27" t="s">
        <v>817</v>
      </c>
      <c r="F45" s="27" t="s">
        <v>521</v>
      </c>
      <c r="G45" s="25" t="s">
        <v>818</v>
      </c>
      <c r="H45" s="25" t="s">
        <v>819</v>
      </c>
      <c r="I45" s="27" t="s">
        <v>817</v>
      </c>
      <c r="J45" s="25" t="s">
        <v>818</v>
      </c>
      <c r="K45" s="28">
        <v>691</v>
      </c>
      <c r="L45" s="28">
        <v>672</v>
      </c>
      <c r="M45" s="29">
        <v>662</v>
      </c>
      <c r="N45" s="29">
        <v>659</v>
      </c>
      <c r="O45" s="47">
        <v>686</v>
      </c>
      <c r="P45" s="53">
        <v>765000</v>
      </c>
      <c r="Q45" s="53">
        <v>760000</v>
      </c>
      <c r="R45" s="53">
        <v>782000</v>
      </c>
      <c r="S45" s="53">
        <v>737000</v>
      </c>
      <c r="T45" s="54">
        <v>799000</v>
      </c>
      <c r="U45" s="25" t="s">
        <v>820</v>
      </c>
      <c r="V45" s="26" t="s">
        <v>100</v>
      </c>
      <c r="W45" s="26">
        <v>5</v>
      </c>
      <c r="X45" s="26">
        <v>89</v>
      </c>
      <c r="Y45" s="26">
        <v>6</v>
      </c>
      <c r="Z45" s="26">
        <v>17600</v>
      </c>
      <c r="AA45" s="222">
        <v>18</v>
      </c>
      <c r="AB45" s="26">
        <v>29</v>
      </c>
      <c r="AC45" s="94">
        <f t="shared" si="7"/>
        <v>17.8</v>
      </c>
      <c r="AD45" s="88">
        <f t="shared" si="8"/>
        <v>0.12973760932944606</v>
      </c>
      <c r="AE45" s="94">
        <f t="shared" si="9"/>
        <v>1.2</v>
      </c>
      <c r="AF45" s="95">
        <f t="shared" si="4"/>
        <v>67.415730337078656</v>
      </c>
      <c r="AG45" s="95">
        <f t="shared" si="10"/>
        <v>3520</v>
      </c>
      <c r="AH45" s="91">
        <f t="shared" si="5"/>
        <v>25.655976676384839</v>
      </c>
      <c r="AI45" s="25"/>
      <c r="AJ45" s="25">
        <v>100</v>
      </c>
      <c r="AK45" s="25"/>
      <c r="AL45" s="25"/>
      <c r="AM45" s="25"/>
      <c r="AN45" s="25"/>
      <c r="AO45" s="26"/>
      <c r="AP45" s="222">
        <v>15</v>
      </c>
      <c r="AQ45" s="30">
        <v>0.5</v>
      </c>
      <c r="AR45" s="25"/>
      <c r="AS45" s="30">
        <v>0.5</v>
      </c>
      <c r="AT45" s="25"/>
      <c r="AU45" s="30">
        <v>1</v>
      </c>
      <c r="AV45" s="26"/>
      <c r="AW45" s="25" t="s">
        <v>98</v>
      </c>
      <c r="AX45" s="26"/>
      <c r="AY45" s="25" t="s">
        <v>100</v>
      </c>
      <c r="AZ45" s="25" t="s">
        <v>100</v>
      </c>
      <c r="BA45" s="25" t="s">
        <v>100</v>
      </c>
      <c r="BB45" s="25" t="s">
        <v>100</v>
      </c>
      <c r="BC45" s="25" t="s">
        <v>98</v>
      </c>
      <c r="BD45" s="26" t="s">
        <v>419</v>
      </c>
      <c r="BE45" s="25" t="s">
        <v>102</v>
      </c>
      <c r="BF45" s="26"/>
      <c r="BG45" s="25">
        <v>5140</v>
      </c>
      <c r="BH45" s="25">
        <v>8222</v>
      </c>
      <c r="BI45" s="25">
        <v>7572</v>
      </c>
      <c r="BJ45" s="25">
        <v>6034</v>
      </c>
      <c r="BK45" s="25">
        <v>9884</v>
      </c>
      <c r="BL45" s="230">
        <f t="shared" si="6"/>
        <v>15.951895043731778</v>
      </c>
      <c r="BM45" s="25">
        <v>1510</v>
      </c>
      <c r="BN45" s="25">
        <v>2067</v>
      </c>
      <c r="BO45" s="25">
        <v>1216</v>
      </c>
      <c r="BP45" s="25">
        <v>3382</v>
      </c>
      <c r="BQ45" s="25">
        <v>1059</v>
      </c>
      <c r="BR45" s="25"/>
      <c r="BS45" s="25"/>
      <c r="BT45" s="25">
        <v>4334</v>
      </c>
      <c r="BU45" s="25"/>
      <c r="BV45" s="25"/>
      <c r="BW45" s="25"/>
      <c r="BX45" s="25"/>
      <c r="BY45" s="25"/>
      <c r="BZ45" s="25"/>
      <c r="CA45" s="25"/>
      <c r="CB45" s="25"/>
      <c r="CC45" s="25"/>
      <c r="CD45" s="25"/>
      <c r="CE45" s="25"/>
      <c r="CF45" s="26"/>
      <c r="CG45" s="26" t="s">
        <v>100</v>
      </c>
      <c r="CH45" s="26" t="s">
        <v>143</v>
      </c>
      <c r="CI45" s="25" t="s">
        <v>130</v>
      </c>
      <c r="CJ45" s="26" t="s">
        <v>821</v>
      </c>
      <c r="CK45" s="26" t="s">
        <v>105</v>
      </c>
      <c r="CL45" s="25" t="s">
        <v>98</v>
      </c>
      <c r="CM45" s="26" t="s">
        <v>822</v>
      </c>
      <c r="CN45" s="25" t="s">
        <v>98</v>
      </c>
      <c r="CO45" s="26" t="s">
        <v>823</v>
      </c>
      <c r="CP45" s="25" t="s">
        <v>100</v>
      </c>
      <c r="CQ45" s="25" t="s">
        <v>98</v>
      </c>
      <c r="CR45" s="25" t="s">
        <v>100</v>
      </c>
      <c r="CS45" s="25" t="s">
        <v>100</v>
      </c>
      <c r="CT45" s="26"/>
      <c r="CU45" s="25" t="s">
        <v>100</v>
      </c>
      <c r="CV45" s="25" t="s">
        <v>98</v>
      </c>
      <c r="CW45" s="25" t="s">
        <v>100</v>
      </c>
      <c r="CX45" s="25" t="s">
        <v>98</v>
      </c>
      <c r="CY45" s="25" t="s">
        <v>98</v>
      </c>
      <c r="CZ45" s="25" t="s">
        <v>98</v>
      </c>
      <c r="DA45" s="25" t="s">
        <v>98</v>
      </c>
      <c r="DB45" s="25" t="s">
        <v>100</v>
      </c>
      <c r="DC45" s="26"/>
      <c r="DD45" s="25" t="s">
        <v>98</v>
      </c>
      <c r="DE45" s="25" t="s">
        <v>98</v>
      </c>
      <c r="DF45" s="25" t="s">
        <v>100</v>
      </c>
      <c r="DG45" s="25" t="s">
        <v>100</v>
      </c>
      <c r="DH45" s="25" t="s">
        <v>100</v>
      </c>
      <c r="DI45" s="25" t="s">
        <v>100</v>
      </c>
      <c r="DJ45" s="26"/>
      <c r="DK45" s="32"/>
    </row>
    <row r="46" spans="1:115" s="33" customFormat="1" ht="21.75" customHeight="1" x14ac:dyDescent="0.25">
      <c r="A46" s="17">
        <v>84</v>
      </c>
      <c r="B46" s="18" t="s">
        <v>859</v>
      </c>
      <c r="C46" s="18" t="s">
        <v>109</v>
      </c>
      <c r="D46" s="19" t="s">
        <v>860</v>
      </c>
      <c r="E46" s="20">
        <v>3637341151</v>
      </c>
      <c r="F46" s="20">
        <v>3637341159</v>
      </c>
      <c r="G46" s="18" t="s">
        <v>450</v>
      </c>
      <c r="H46" s="18" t="s">
        <v>451</v>
      </c>
      <c r="I46" s="20">
        <v>3637341151</v>
      </c>
      <c r="J46" s="18" t="s">
        <v>450</v>
      </c>
      <c r="K46" s="21">
        <v>794</v>
      </c>
      <c r="L46" s="21">
        <v>770</v>
      </c>
      <c r="M46" s="22">
        <v>753</v>
      </c>
      <c r="N46" s="22">
        <v>741</v>
      </c>
      <c r="O46" s="46">
        <v>738</v>
      </c>
      <c r="P46" s="51">
        <v>798000</v>
      </c>
      <c r="Q46" s="51">
        <v>766000</v>
      </c>
      <c r="R46" s="51">
        <v>809000</v>
      </c>
      <c r="S46" s="51">
        <v>742000</v>
      </c>
      <c r="T46" s="52">
        <v>739000</v>
      </c>
      <c r="U46" s="18" t="s">
        <v>861</v>
      </c>
      <c r="V46" s="19" t="s">
        <v>100</v>
      </c>
      <c r="W46" s="19">
        <v>6</v>
      </c>
      <c r="X46" s="19">
        <v>220</v>
      </c>
      <c r="Y46" s="19">
        <v>16</v>
      </c>
      <c r="Z46" s="19">
        <v>76919</v>
      </c>
      <c r="AA46" s="223">
        <v>23</v>
      </c>
      <c r="AB46" s="19">
        <v>22462</v>
      </c>
      <c r="AC46" s="94">
        <f t="shared" si="7"/>
        <v>36.666666666666664</v>
      </c>
      <c r="AD46" s="88">
        <f t="shared" si="8"/>
        <v>0.29810298102981031</v>
      </c>
      <c r="AE46" s="94">
        <f t="shared" si="9"/>
        <v>2.6666666666666665</v>
      </c>
      <c r="AF46" s="95">
        <f t="shared" si="4"/>
        <v>72.727272727272734</v>
      </c>
      <c r="AG46" s="95">
        <f t="shared" si="10"/>
        <v>12819.833333333334</v>
      </c>
      <c r="AH46" s="91">
        <f t="shared" si="5"/>
        <v>104.22628726287263</v>
      </c>
      <c r="AI46" s="18"/>
      <c r="AJ46" s="18">
        <v>100</v>
      </c>
      <c r="AK46" s="18"/>
      <c r="AL46" s="18"/>
      <c r="AM46" s="18"/>
      <c r="AN46" s="18"/>
      <c r="AO46" s="19"/>
      <c r="AP46" s="223">
        <v>18</v>
      </c>
      <c r="AQ46" s="18"/>
      <c r="AR46" s="18">
        <v>75</v>
      </c>
      <c r="AS46" s="18"/>
      <c r="AT46" s="18">
        <v>75</v>
      </c>
      <c r="AU46" s="18"/>
      <c r="AV46" s="19">
        <v>75</v>
      </c>
      <c r="AW46" s="18" t="s">
        <v>98</v>
      </c>
      <c r="AX46" s="19"/>
      <c r="AY46" s="18" t="s">
        <v>98</v>
      </c>
      <c r="AZ46" s="18" t="s">
        <v>100</v>
      </c>
      <c r="BA46" s="18" t="s">
        <v>100</v>
      </c>
      <c r="BB46" s="18" t="s">
        <v>100</v>
      </c>
      <c r="BC46" s="18" t="s">
        <v>100</v>
      </c>
      <c r="BD46" s="19"/>
      <c r="BE46" s="18" t="s">
        <v>102</v>
      </c>
      <c r="BF46" s="19"/>
      <c r="BG46" s="18">
        <v>11573</v>
      </c>
      <c r="BH46" s="18">
        <v>12307</v>
      </c>
      <c r="BI46" s="18">
        <v>14458</v>
      </c>
      <c r="BJ46" s="18">
        <v>14200</v>
      </c>
      <c r="BK46" s="18">
        <v>13406</v>
      </c>
      <c r="BL46" s="230">
        <f t="shared" si="6"/>
        <v>18.788617886178862</v>
      </c>
      <c r="BM46" s="18">
        <v>1482</v>
      </c>
      <c r="BN46" s="18">
        <v>2479</v>
      </c>
      <c r="BO46" s="18">
        <v>1118</v>
      </c>
      <c r="BP46" s="18">
        <v>674</v>
      </c>
      <c r="BQ46" s="18">
        <v>460</v>
      </c>
      <c r="BR46" s="18"/>
      <c r="BS46" s="18"/>
      <c r="BT46" s="18"/>
      <c r="BU46" s="18"/>
      <c r="BV46" s="18"/>
      <c r="BW46" s="18"/>
      <c r="BX46" s="18"/>
      <c r="BY46" s="18"/>
      <c r="BZ46" s="18"/>
      <c r="CA46" s="18"/>
      <c r="CB46" s="18">
        <v>172</v>
      </c>
      <c r="CC46" s="18">
        <v>172</v>
      </c>
      <c r="CD46" s="18">
        <v>172</v>
      </c>
      <c r="CE46" s="18">
        <v>172</v>
      </c>
      <c r="CF46" s="19">
        <v>172</v>
      </c>
      <c r="CG46" s="19" t="s">
        <v>100</v>
      </c>
      <c r="CH46" s="19" t="s">
        <v>103</v>
      </c>
      <c r="CI46" s="18" t="s">
        <v>130</v>
      </c>
      <c r="CJ46" s="19" t="s">
        <v>862</v>
      </c>
      <c r="CK46" s="19" t="s">
        <v>105</v>
      </c>
      <c r="CL46" s="18" t="s">
        <v>98</v>
      </c>
      <c r="CM46" s="19" t="s">
        <v>454</v>
      </c>
      <c r="CN46" s="18" t="s">
        <v>100</v>
      </c>
      <c r="CO46" s="19"/>
      <c r="CP46" s="18" t="s">
        <v>98</v>
      </c>
      <c r="CQ46" s="18" t="s">
        <v>100</v>
      </c>
      <c r="CR46" s="18" t="s">
        <v>100</v>
      </c>
      <c r="CS46" s="18" t="s">
        <v>100</v>
      </c>
      <c r="CT46" s="19"/>
      <c r="CU46" s="18" t="s">
        <v>100</v>
      </c>
      <c r="CV46" s="18" t="s">
        <v>98</v>
      </c>
      <c r="CW46" s="18" t="s">
        <v>100</v>
      </c>
      <c r="CX46" s="18" t="s">
        <v>98</v>
      </c>
      <c r="CY46" s="18" t="s">
        <v>100</v>
      </c>
      <c r="CZ46" s="18" t="s">
        <v>98</v>
      </c>
      <c r="DA46" s="18" t="s">
        <v>100</v>
      </c>
      <c r="DB46" s="18" t="s">
        <v>100</v>
      </c>
      <c r="DC46" s="19"/>
      <c r="DD46" s="18" t="s">
        <v>98</v>
      </c>
      <c r="DE46" s="18" t="s">
        <v>100</v>
      </c>
      <c r="DF46" s="18" t="s">
        <v>100</v>
      </c>
      <c r="DG46" s="18" t="s">
        <v>100</v>
      </c>
      <c r="DH46" s="18" t="s">
        <v>100</v>
      </c>
      <c r="DI46" s="18" t="s">
        <v>100</v>
      </c>
      <c r="DJ46" s="19"/>
      <c r="DK46" s="23"/>
    </row>
    <row r="47" spans="1:115" s="11" customFormat="1" ht="21.75" customHeight="1" x14ac:dyDescent="0.25">
      <c r="A47" s="24">
        <v>86</v>
      </c>
      <c r="B47" s="25" t="s">
        <v>870</v>
      </c>
      <c r="C47" s="25" t="s">
        <v>109</v>
      </c>
      <c r="D47" s="26" t="s">
        <v>871</v>
      </c>
      <c r="E47" s="27" t="s">
        <v>112</v>
      </c>
      <c r="F47" s="27" t="s">
        <v>113</v>
      </c>
      <c r="G47" s="25" t="s">
        <v>114</v>
      </c>
      <c r="H47" s="25" t="s">
        <v>366</v>
      </c>
      <c r="I47" s="27" t="s">
        <v>116</v>
      </c>
      <c r="J47" s="25" t="s">
        <v>114</v>
      </c>
      <c r="K47" s="28">
        <v>282</v>
      </c>
      <c r="L47" s="28">
        <v>272</v>
      </c>
      <c r="M47" s="29">
        <v>268</v>
      </c>
      <c r="N47" s="29">
        <v>269</v>
      </c>
      <c r="O47" s="47">
        <v>266</v>
      </c>
      <c r="P47" s="53">
        <v>258830</v>
      </c>
      <c r="Q47" s="53">
        <v>257511</v>
      </c>
      <c r="R47" s="53">
        <v>271743</v>
      </c>
      <c r="S47" s="53">
        <v>276616</v>
      </c>
      <c r="T47" s="54">
        <v>283173</v>
      </c>
      <c r="U47" s="25"/>
      <c r="V47" s="26" t="s">
        <v>98</v>
      </c>
      <c r="W47" s="26">
        <v>2</v>
      </c>
      <c r="X47" s="26">
        <v>45</v>
      </c>
      <c r="Y47" s="26">
        <v>5</v>
      </c>
      <c r="Z47" s="26">
        <v>18000</v>
      </c>
      <c r="AA47" s="222">
        <v>15</v>
      </c>
      <c r="AB47" s="26">
        <v>4000</v>
      </c>
      <c r="AC47" s="94">
        <f t="shared" si="7"/>
        <v>22.5</v>
      </c>
      <c r="AD47" s="88">
        <f t="shared" si="8"/>
        <v>0.16917293233082706</v>
      </c>
      <c r="AE47" s="94">
        <f t="shared" si="9"/>
        <v>2.5</v>
      </c>
      <c r="AF47" s="95">
        <f t="shared" si="4"/>
        <v>111.11111111111111</v>
      </c>
      <c r="AG47" s="95">
        <f t="shared" si="10"/>
        <v>9000</v>
      </c>
      <c r="AH47" s="91">
        <f t="shared" si="5"/>
        <v>67.669172932330824</v>
      </c>
      <c r="AI47" s="25">
        <v>5</v>
      </c>
      <c r="AJ47" s="25">
        <v>95</v>
      </c>
      <c r="AK47" s="25"/>
      <c r="AL47" s="25"/>
      <c r="AM47" s="25"/>
      <c r="AN47" s="25"/>
      <c r="AO47" s="26"/>
      <c r="AP47" s="222">
        <v>15</v>
      </c>
      <c r="AQ47" s="30">
        <v>1</v>
      </c>
      <c r="AR47" s="25"/>
      <c r="AS47" s="30">
        <v>1</v>
      </c>
      <c r="AT47" s="25"/>
      <c r="AU47" s="25"/>
      <c r="AV47" s="26"/>
      <c r="AW47" s="25" t="s">
        <v>98</v>
      </c>
      <c r="AX47" s="26"/>
      <c r="AY47" s="25" t="s">
        <v>100</v>
      </c>
      <c r="AZ47" s="25" t="s">
        <v>100</v>
      </c>
      <c r="BA47" s="25" t="s">
        <v>100</v>
      </c>
      <c r="BB47" s="25" t="s">
        <v>100</v>
      </c>
      <c r="BC47" s="25" t="s">
        <v>98</v>
      </c>
      <c r="BD47" s="26" t="s">
        <v>117</v>
      </c>
      <c r="BE47" s="25" t="s">
        <v>102</v>
      </c>
      <c r="BF47" s="26"/>
      <c r="BG47" s="25">
        <v>3089</v>
      </c>
      <c r="BH47" s="25">
        <v>3289</v>
      </c>
      <c r="BI47" s="25">
        <v>3773</v>
      </c>
      <c r="BJ47" s="25">
        <v>3700</v>
      </c>
      <c r="BK47" s="25">
        <v>3650</v>
      </c>
      <c r="BL47" s="230">
        <f t="shared" si="6"/>
        <v>19.394736842105264</v>
      </c>
      <c r="BM47" s="25"/>
      <c r="BN47" s="25">
        <v>1889</v>
      </c>
      <c r="BO47" s="25">
        <v>1843</v>
      </c>
      <c r="BP47" s="25">
        <v>178</v>
      </c>
      <c r="BQ47" s="25">
        <v>1509</v>
      </c>
      <c r="BR47" s="25"/>
      <c r="BS47" s="25"/>
      <c r="BT47" s="25">
        <v>40085</v>
      </c>
      <c r="BU47" s="25"/>
      <c r="BV47" s="25"/>
      <c r="BW47" s="25"/>
      <c r="BX47" s="25"/>
      <c r="BY47" s="25"/>
      <c r="BZ47" s="25"/>
      <c r="CA47" s="25"/>
      <c r="CB47" s="25"/>
      <c r="CC47" s="25"/>
      <c r="CD47" s="25"/>
      <c r="CE47" s="25"/>
      <c r="CF47" s="26"/>
      <c r="CG47" s="26" t="s">
        <v>100</v>
      </c>
      <c r="CH47" s="26" t="s">
        <v>103</v>
      </c>
      <c r="CI47" s="25" t="s">
        <v>104</v>
      </c>
      <c r="CJ47" s="26"/>
      <c r="CK47" s="26" t="s">
        <v>105</v>
      </c>
      <c r="CL47" s="25" t="s">
        <v>98</v>
      </c>
      <c r="CM47" s="26" t="s">
        <v>872</v>
      </c>
      <c r="CN47" s="25" t="s">
        <v>98</v>
      </c>
      <c r="CO47" s="26" t="s">
        <v>873</v>
      </c>
      <c r="CP47" s="25" t="s">
        <v>98</v>
      </c>
      <c r="CQ47" s="25" t="s">
        <v>98</v>
      </c>
      <c r="CR47" s="25" t="s">
        <v>100</v>
      </c>
      <c r="CS47" s="25" t="s">
        <v>100</v>
      </c>
      <c r="CT47" s="26"/>
      <c r="CU47" s="25" t="s">
        <v>100</v>
      </c>
      <c r="CV47" s="25" t="s">
        <v>98</v>
      </c>
      <c r="CW47" s="25" t="s">
        <v>98</v>
      </c>
      <c r="CX47" s="25" t="s">
        <v>98</v>
      </c>
      <c r="CY47" s="25" t="s">
        <v>100</v>
      </c>
      <c r="CZ47" s="25" t="s">
        <v>98</v>
      </c>
      <c r="DA47" s="25" t="s">
        <v>100</v>
      </c>
      <c r="DB47" s="25" t="s">
        <v>100</v>
      </c>
      <c r="DC47" s="26"/>
      <c r="DD47" s="25" t="s">
        <v>98</v>
      </c>
      <c r="DE47" s="25" t="s">
        <v>100</v>
      </c>
      <c r="DF47" s="25" t="s">
        <v>100</v>
      </c>
      <c r="DG47" s="25" t="s">
        <v>100</v>
      </c>
      <c r="DH47" s="25" t="s">
        <v>100</v>
      </c>
      <c r="DI47" s="25" t="s">
        <v>100</v>
      </c>
      <c r="DJ47" s="26"/>
      <c r="DK47" s="32"/>
    </row>
    <row r="48" spans="1:115" s="33" customFormat="1" ht="21.75" customHeight="1" x14ac:dyDescent="0.25">
      <c r="A48" s="24">
        <v>88</v>
      </c>
      <c r="B48" s="25" t="s">
        <v>882</v>
      </c>
      <c r="C48" s="25" t="s">
        <v>883</v>
      </c>
      <c r="D48" s="26" t="s">
        <v>884</v>
      </c>
      <c r="E48" s="27" t="s">
        <v>885</v>
      </c>
      <c r="F48" s="27" t="s">
        <v>521</v>
      </c>
      <c r="G48" s="25" t="s">
        <v>886</v>
      </c>
      <c r="H48" s="25" t="s">
        <v>887</v>
      </c>
      <c r="I48" s="27" t="s">
        <v>885</v>
      </c>
      <c r="J48" s="25" t="s">
        <v>886</v>
      </c>
      <c r="K48" s="28">
        <v>185</v>
      </c>
      <c r="L48" s="28">
        <v>183</v>
      </c>
      <c r="M48" s="29">
        <v>193</v>
      </c>
      <c r="N48" s="29">
        <v>200</v>
      </c>
      <c r="O48" s="47">
        <v>197</v>
      </c>
      <c r="P48" s="53">
        <v>169214</v>
      </c>
      <c r="Q48" s="53">
        <v>176997</v>
      </c>
      <c r="R48" s="53">
        <v>177937</v>
      </c>
      <c r="S48" s="53">
        <v>180572</v>
      </c>
      <c r="T48" s="54">
        <v>175110</v>
      </c>
      <c r="U48" s="25"/>
      <c r="V48" s="26" t="s">
        <v>98</v>
      </c>
      <c r="W48" s="26">
        <v>2</v>
      </c>
      <c r="X48" s="26">
        <v>32</v>
      </c>
      <c r="Y48" s="26">
        <v>3</v>
      </c>
      <c r="Z48" s="26">
        <v>9750</v>
      </c>
      <c r="AA48" s="222">
        <v>17</v>
      </c>
      <c r="AB48" s="26">
        <v>10300</v>
      </c>
      <c r="AC48" s="94">
        <f t="shared" si="7"/>
        <v>16</v>
      </c>
      <c r="AD48" s="88">
        <f t="shared" si="8"/>
        <v>0.16243654822335024</v>
      </c>
      <c r="AE48" s="94">
        <f t="shared" si="9"/>
        <v>1.5</v>
      </c>
      <c r="AF48" s="95">
        <f t="shared" si="4"/>
        <v>93.75</v>
      </c>
      <c r="AG48" s="95">
        <f t="shared" si="10"/>
        <v>4875</v>
      </c>
      <c r="AH48" s="91">
        <f t="shared" si="5"/>
        <v>49.492385786802032</v>
      </c>
      <c r="AI48" s="25">
        <v>91</v>
      </c>
      <c r="AJ48" s="25">
        <v>9</v>
      </c>
      <c r="AK48" s="25"/>
      <c r="AL48" s="25"/>
      <c r="AM48" s="25"/>
      <c r="AN48" s="25"/>
      <c r="AO48" s="26"/>
      <c r="AP48" s="222">
        <v>17</v>
      </c>
      <c r="AQ48" s="25" t="s">
        <v>99</v>
      </c>
      <c r="AR48" s="25"/>
      <c r="AS48" s="25" t="s">
        <v>99</v>
      </c>
      <c r="AT48" s="25"/>
      <c r="AU48" s="25" t="s">
        <v>99</v>
      </c>
      <c r="AV48" s="26"/>
      <c r="AW48" s="25" t="s">
        <v>98</v>
      </c>
      <c r="AX48" s="26"/>
      <c r="AY48" s="25" t="s">
        <v>100</v>
      </c>
      <c r="AZ48" s="25" t="s">
        <v>100</v>
      </c>
      <c r="BA48" s="25" t="s">
        <v>100</v>
      </c>
      <c r="BB48" s="25" t="s">
        <v>100</v>
      </c>
      <c r="BC48" s="25" t="s">
        <v>98</v>
      </c>
      <c r="BD48" s="26" t="s">
        <v>419</v>
      </c>
      <c r="BE48" s="25" t="s">
        <v>102</v>
      </c>
      <c r="BF48" s="26"/>
      <c r="BG48" s="25">
        <v>1395</v>
      </c>
      <c r="BH48" s="25">
        <v>1619</v>
      </c>
      <c r="BI48" s="25">
        <v>1817</v>
      </c>
      <c r="BJ48" s="25">
        <v>1727</v>
      </c>
      <c r="BK48" s="25">
        <v>2170</v>
      </c>
      <c r="BL48" s="230" t="str">
        <f t="shared" si="6"/>
        <v/>
      </c>
      <c r="BM48" s="25">
        <v>315</v>
      </c>
      <c r="BN48" s="25">
        <v>238</v>
      </c>
      <c r="BO48" s="25"/>
      <c r="BP48" s="25"/>
      <c r="BQ48" s="25"/>
      <c r="BR48" s="25"/>
      <c r="BS48" s="25"/>
      <c r="BT48" s="25"/>
      <c r="BU48" s="25"/>
      <c r="BV48" s="25"/>
      <c r="BW48" s="25"/>
      <c r="BX48" s="25"/>
      <c r="BY48" s="25"/>
      <c r="BZ48" s="25"/>
      <c r="CA48" s="25"/>
      <c r="CB48" s="25"/>
      <c r="CC48" s="25"/>
      <c r="CD48" s="25"/>
      <c r="CE48" s="25"/>
      <c r="CF48" s="26"/>
      <c r="CG48" s="26" t="s">
        <v>100</v>
      </c>
      <c r="CH48" s="26" t="s">
        <v>103</v>
      </c>
      <c r="CI48" s="25" t="s">
        <v>104</v>
      </c>
      <c r="CJ48" s="26"/>
      <c r="CK48" s="26" t="s">
        <v>105</v>
      </c>
      <c r="CL48" s="25" t="s">
        <v>100</v>
      </c>
      <c r="CM48" s="26"/>
      <c r="CN48" s="25" t="s">
        <v>100</v>
      </c>
      <c r="CO48" s="26"/>
      <c r="CP48" s="25" t="s">
        <v>100</v>
      </c>
      <c r="CQ48" s="25" t="s">
        <v>98</v>
      </c>
      <c r="CR48" s="25" t="s">
        <v>100</v>
      </c>
      <c r="CS48" s="25" t="s">
        <v>100</v>
      </c>
      <c r="CT48" s="26"/>
      <c r="CU48" s="25" t="s">
        <v>100</v>
      </c>
      <c r="CV48" s="25" t="s">
        <v>98</v>
      </c>
      <c r="CW48" s="25" t="s">
        <v>100</v>
      </c>
      <c r="CX48" s="25" t="s">
        <v>100</v>
      </c>
      <c r="CY48" s="25" t="s">
        <v>100</v>
      </c>
      <c r="CZ48" s="25" t="s">
        <v>98</v>
      </c>
      <c r="DA48" s="25" t="s">
        <v>100</v>
      </c>
      <c r="DB48" s="25" t="s">
        <v>100</v>
      </c>
      <c r="DC48" s="26"/>
      <c r="DD48" s="25" t="s">
        <v>98</v>
      </c>
      <c r="DE48" s="25" t="s">
        <v>100</v>
      </c>
      <c r="DF48" s="25" t="s">
        <v>100</v>
      </c>
      <c r="DG48" s="25" t="s">
        <v>100</v>
      </c>
      <c r="DH48" s="25" t="s">
        <v>100</v>
      </c>
      <c r="DI48" s="25" t="s">
        <v>100</v>
      </c>
      <c r="DJ48" s="26"/>
      <c r="DK48" s="32"/>
    </row>
    <row r="49" spans="1:115" s="11" customFormat="1" ht="21.75" customHeight="1" x14ac:dyDescent="0.25">
      <c r="A49" s="17">
        <v>89</v>
      </c>
      <c r="B49" s="18" t="s">
        <v>888</v>
      </c>
      <c r="C49" s="18" t="s">
        <v>889</v>
      </c>
      <c r="D49" s="19" t="s">
        <v>890</v>
      </c>
      <c r="E49" s="20" t="s">
        <v>386</v>
      </c>
      <c r="F49" s="20" t="s">
        <v>387</v>
      </c>
      <c r="G49" s="18" t="s">
        <v>388</v>
      </c>
      <c r="H49" s="18" t="s">
        <v>389</v>
      </c>
      <c r="I49" s="20" t="s">
        <v>390</v>
      </c>
      <c r="J49" s="18" t="s">
        <v>391</v>
      </c>
      <c r="K49" s="21">
        <v>916</v>
      </c>
      <c r="L49" s="21">
        <v>895</v>
      </c>
      <c r="M49" s="22">
        <v>869</v>
      </c>
      <c r="N49" s="22">
        <v>870</v>
      </c>
      <c r="O49" s="46">
        <v>871</v>
      </c>
      <c r="P49" s="51">
        <v>922000</v>
      </c>
      <c r="Q49" s="51">
        <v>915000</v>
      </c>
      <c r="R49" s="51">
        <v>952000</v>
      </c>
      <c r="S49" s="51">
        <v>867000</v>
      </c>
      <c r="T49" s="52">
        <v>974000</v>
      </c>
      <c r="U49" s="18" t="s">
        <v>392</v>
      </c>
      <c r="V49" s="19" t="s">
        <v>100</v>
      </c>
      <c r="W49" s="19">
        <v>7.4189999999999996</v>
      </c>
      <c r="X49" s="19">
        <v>125</v>
      </c>
      <c r="Y49" s="19">
        <f>16020/1000</f>
        <v>16.02</v>
      </c>
      <c r="Z49" s="19">
        <v>50095</v>
      </c>
      <c r="AA49" s="223">
        <v>28</v>
      </c>
      <c r="AB49" s="19">
        <v>52828</v>
      </c>
      <c r="AC49" s="94">
        <f t="shared" si="7"/>
        <v>16.848631891090445</v>
      </c>
      <c r="AD49" s="88">
        <f t="shared" si="8"/>
        <v>0.14351320321469574</v>
      </c>
      <c r="AE49" s="94">
        <f t="shared" si="9"/>
        <v>2.1593206631621511</v>
      </c>
      <c r="AF49" s="95">
        <f t="shared" si="4"/>
        <v>128.16</v>
      </c>
      <c r="AG49" s="95">
        <f t="shared" si="10"/>
        <v>6752.2577166734063</v>
      </c>
      <c r="AH49" s="91">
        <f t="shared" si="5"/>
        <v>57.514351320321467</v>
      </c>
      <c r="AI49" s="18">
        <v>94</v>
      </c>
      <c r="AJ49" s="18"/>
      <c r="AK49" s="18"/>
      <c r="AL49" s="18"/>
      <c r="AM49" s="18"/>
      <c r="AN49" s="18">
        <v>3</v>
      </c>
      <c r="AO49" s="19">
        <v>3</v>
      </c>
      <c r="AP49" s="223">
        <v>20</v>
      </c>
      <c r="AQ49" s="18" t="s">
        <v>99</v>
      </c>
      <c r="AR49" s="18"/>
      <c r="AS49" s="18" t="s">
        <v>99</v>
      </c>
      <c r="AT49" s="18"/>
      <c r="AU49" s="18" t="s">
        <v>99</v>
      </c>
      <c r="AV49" s="19"/>
      <c r="AW49" s="18" t="s">
        <v>98</v>
      </c>
      <c r="AX49" s="19"/>
      <c r="AY49" s="18" t="s">
        <v>100</v>
      </c>
      <c r="AZ49" s="18" t="s">
        <v>100</v>
      </c>
      <c r="BA49" s="18" t="s">
        <v>100</v>
      </c>
      <c r="BB49" s="18" t="s">
        <v>100</v>
      </c>
      <c r="BC49" s="18" t="s">
        <v>98</v>
      </c>
      <c r="BD49" s="19" t="s">
        <v>393</v>
      </c>
      <c r="BE49" s="18" t="s">
        <v>102</v>
      </c>
      <c r="BF49" s="19"/>
      <c r="BG49" s="18">
        <v>7987</v>
      </c>
      <c r="BH49" s="18">
        <v>7478</v>
      </c>
      <c r="BI49" s="18">
        <v>9271</v>
      </c>
      <c r="BJ49" s="18">
        <v>9914</v>
      </c>
      <c r="BK49" s="18">
        <v>10325</v>
      </c>
      <c r="BL49" s="230">
        <f t="shared" si="6"/>
        <v>13.090700344431689</v>
      </c>
      <c r="BM49" s="18">
        <v>2971</v>
      </c>
      <c r="BN49" s="18">
        <v>1349</v>
      </c>
      <c r="BO49" s="18">
        <v>1713</v>
      </c>
      <c r="BP49" s="18">
        <v>795</v>
      </c>
      <c r="BQ49" s="18">
        <v>1077</v>
      </c>
      <c r="BR49" s="18"/>
      <c r="BS49" s="18"/>
      <c r="BT49" s="18"/>
      <c r="BU49" s="18"/>
      <c r="BV49" s="18"/>
      <c r="BW49" s="18"/>
      <c r="BX49" s="18"/>
      <c r="BY49" s="18"/>
      <c r="BZ49" s="18"/>
      <c r="CA49" s="18"/>
      <c r="CB49" s="18"/>
      <c r="CC49" s="18"/>
      <c r="CD49" s="18"/>
      <c r="CE49" s="18"/>
      <c r="CF49" s="19"/>
      <c r="CG49" s="19" t="s">
        <v>100</v>
      </c>
      <c r="CH49" s="19" t="s">
        <v>103</v>
      </c>
      <c r="CI49" s="18" t="s">
        <v>104</v>
      </c>
      <c r="CJ49" s="19"/>
      <c r="CK49" s="19" t="s">
        <v>105</v>
      </c>
      <c r="CL49" s="18" t="s">
        <v>98</v>
      </c>
      <c r="CM49" s="19" t="s">
        <v>394</v>
      </c>
      <c r="CN49" s="18" t="s">
        <v>100</v>
      </c>
      <c r="CO49" s="19"/>
      <c r="CP49" s="18" t="s">
        <v>100</v>
      </c>
      <c r="CQ49" s="18" t="s">
        <v>100</v>
      </c>
      <c r="CR49" s="18" t="s">
        <v>100</v>
      </c>
      <c r="CS49" s="18" t="s">
        <v>98</v>
      </c>
      <c r="CT49" s="19" t="s">
        <v>154</v>
      </c>
      <c r="CU49" s="18" t="s">
        <v>100</v>
      </c>
      <c r="CV49" s="18" t="s">
        <v>100</v>
      </c>
      <c r="CW49" s="18" t="s">
        <v>100</v>
      </c>
      <c r="CX49" s="18" t="s">
        <v>98</v>
      </c>
      <c r="CY49" s="18" t="s">
        <v>100</v>
      </c>
      <c r="CZ49" s="18" t="s">
        <v>98</v>
      </c>
      <c r="DA49" s="18" t="s">
        <v>98</v>
      </c>
      <c r="DB49" s="18" t="s">
        <v>100</v>
      </c>
      <c r="DC49" s="19"/>
      <c r="DD49" s="18" t="s">
        <v>98</v>
      </c>
      <c r="DE49" s="18" t="s">
        <v>98</v>
      </c>
      <c r="DF49" s="18" t="s">
        <v>100</v>
      </c>
      <c r="DG49" s="18" t="s">
        <v>100</v>
      </c>
      <c r="DH49" s="18" t="s">
        <v>100</v>
      </c>
      <c r="DI49" s="18" t="s">
        <v>100</v>
      </c>
      <c r="DJ49" s="19"/>
      <c r="DK49" s="23" t="s">
        <v>891</v>
      </c>
    </row>
    <row r="50" spans="1:115" s="11" customFormat="1" ht="21.75" customHeight="1" x14ac:dyDescent="0.25">
      <c r="A50" s="24">
        <v>95</v>
      </c>
      <c r="B50" s="25" t="s">
        <v>937</v>
      </c>
      <c r="C50" s="25" t="s">
        <v>525</v>
      </c>
      <c r="D50" s="26" t="s">
        <v>938</v>
      </c>
      <c r="E50" s="27" t="s">
        <v>939</v>
      </c>
      <c r="F50" s="27" t="s">
        <v>940</v>
      </c>
      <c r="G50" s="25" t="s">
        <v>941</v>
      </c>
      <c r="H50" s="25" t="s">
        <v>942</v>
      </c>
      <c r="I50" s="27" t="s">
        <v>939</v>
      </c>
      <c r="J50" s="25" t="s">
        <v>941</v>
      </c>
      <c r="K50" s="28">
        <v>126</v>
      </c>
      <c r="L50" s="28">
        <v>130</v>
      </c>
      <c r="M50" s="29">
        <v>123</v>
      </c>
      <c r="N50" s="29">
        <v>121</v>
      </c>
      <c r="O50" s="47">
        <v>115</v>
      </c>
      <c r="P50" s="53">
        <v>130000</v>
      </c>
      <c r="Q50" s="53">
        <v>116000</v>
      </c>
      <c r="R50" s="53">
        <v>114000</v>
      </c>
      <c r="S50" s="53">
        <v>112000</v>
      </c>
      <c r="T50" s="54">
        <v>136000</v>
      </c>
      <c r="U50" s="25"/>
      <c r="V50" s="26" t="s">
        <v>98</v>
      </c>
      <c r="W50" s="26">
        <v>2</v>
      </c>
      <c r="X50" s="26">
        <v>26</v>
      </c>
      <c r="Y50" s="26">
        <v>3</v>
      </c>
      <c r="Z50" s="26">
        <v>6230</v>
      </c>
      <c r="AA50" s="222">
        <v>21</v>
      </c>
      <c r="AB50" s="26">
        <v>900</v>
      </c>
      <c r="AC50" s="94">
        <f t="shared" si="7"/>
        <v>13</v>
      </c>
      <c r="AD50" s="88">
        <f t="shared" si="8"/>
        <v>0.22608695652173913</v>
      </c>
      <c r="AE50" s="94">
        <f t="shared" si="9"/>
        <v>1.5</v>
      </c>
      <c r="AF50" s="95">
        <f t="shared" si="4"/>
        <v>115.38461538461539</v>
      </c>
      <c r="AG50" s="95">
        <f t="shared" si="10"/>
        <v>3115</v>
      </c>
      <c r="AH50" s="91">
        <f t="shared" si="5"/>
        <v>54.173913043478258</v>
      </c>
      <c r="AI50" s="25">
        <v>70</v>
      </c>
      <c r="AJ50" s="25"/>
      <c r="AK50" s="25"/>
      <c r="AL50" s="25">
        <v>30</v>
      </c>
      <c r="AM50" s="25"/>
      <c r="AN50" s="25"/>
      <c r="AO50" s="26"/>
      <c r="AP50" s="222">
        <v>20</v>
      </c>
      <c r="AQ50" s="30">
        <v>0.5</v>
      </c>
      <c r="AR50" s="25"/>
      <c r="AS50" s="30">
        <v>0.5</v>
      </c>
      <c r="AT50" s="25"/>
      <c r="AU50" s="30">
        <v>0.5</v>
      </c>
      <c r="AV50" s="26"/>
      <c r="AW50" s="25" t="s">
        <v>98</v>
      </c>
      <c r="AX50" s="26"/>
      <c r="AY50" s="25" t="s">
        <v>100</v>
      </c>
      <c r="AZ50" s="25" t="s">
        <v>100</v>
      </c>
      <c r="BA50" s="25" t="s">
        <v>100</v>
      </c>
      <c r="BB50" s="25" t="s">
        <v>100</v>
      </c>
      <c r="BC50" s="25" t="s">
        <v>98</v>
      </c>
      <c r="BD50" s="26" t="s">
        <v>787</v>
      </c>
      <c r="BE50" s="25" t="s">
        <v>102</v>
      </c>
      <c r="BF50" s="26"/>
      <c r="BG50" s="25">
        <v>1100</v>
      </c>
      <c r="BH50" s="25">
        <v>1000</v>
      </c>
      <c r="BI50" s="25">
        <v>1200</v>
      </c>
      <c r="BJ50" s="25">
        <v>1200</v>
      </c>
      <c r="BK50" s="25">
        <v>1400</v>
      </c>
      <c r="BL50" s="230" t="str">
        <f t="shared" si="6"/>
        <v/>
      </c>
      <c r="BM50" s="25">
        <v>430</v>
      </c>
      <c r="BN50" s="25"/>
      <c r="BO50" s="25">
        <v>133</v>
      </c>
      <c r="BP50" s="25"/>
      <c r="BQ50" s="25"/>
      <c r="BR50" s="25"/>
      <c r="BS50" s="25"/>
      <c r="BT50" s="25"/>
      <c r="BU50" s="25"/>
      <c r="BV50" s="25"/>
      <c r="BW50" s="25"/>
      <c r="BX50" s="25"/>
      <c r="BY50" s="25"/>
      <c r="BZ50" s="25"/>
      <c r="CA50" s="25"/>
      <c r="CB50" s="25"/>
      <c r="CC50" s="25"/>
      <c r="CD50" s="25"/>
      <c r="CE50" s="25"/>
      <c r="CF50" s="26"/>
      <c r="CG50" s="26" t="s">
        <v>98</v>
      </c>
      <c r="CH50" s="26" t="s">
        <v>103</v>
      </c>
      <c r="CI50" s="31"/>
      <c r="CJ50" s="26" t="s">
        <v>154</v>
      </c>
      <c r="CK50" s="26" t="s">
        <v>105</v>
      </c>
      <c r="CL50" s="25" t="s">
        <v>100</v>
      </c>
      <c r="CM50" s="26"/>
      <c r="CN50" s="25" t="s">
        <v>100</v>
      </c>
      <c r="CO50" s="26"/>
      <c r="CP50" s="25" t="s">
        <v>100</v>
      </c>
      <c r="CQ50" s="25" t="s">
        <v>98</v>
      </c>
      <c r="CR50" s="25" t="s">
        <v>100</v>
      </c>
      <c r="CS50" s="25" t="s">
        <v>100</v>
      </c>
      <c r="CT50" s="26"/>
      <c r="CU50" s="25" t="s">
        <v>100</v>
      </c>
      <c r="CV50" s="25" t="s">
        <v>100</v>
      </c>
      <c r="CW50" s="25" t="s">
        <v>100</v>
      </c>
      <c r="CX50" s="25" t="s">
        <v>98</v>
      </c>
      <c r="CY50" s="25" t="s">
        <v>100</v>
      </c>
      <c r="CZ50" s="25" t="s">
        <v>100</v>
      </c>
      <c r="DA50" s="25" t="s">
        <v>100</v>
      </c>
      <c r="DB50" s="25" t="s">
        <v>100</v>
      </c>
      <c r="DC50" s="26"/>
      <c r="DD50" s="25" t="s">
        <v>98</v>
      </c>
      <c r="DE50" s="25" t="s">
        <v>100</v>
      </c>
      <c r="DF50" s="25" t="s">
        <v>100</v>
      </c>
      <c r="DG50" s="25" t="s">
        <v>100</v>
      </c>
      <c r="DH50" s="25" t="s">
        <v>100</v>
      </c>
      <c r="DI50" s="25" t="s">
        <v>100</v>
      </c>
      <c r="DJ50" s="26"/>
      <c r="DK50" s="32" t="s">
        <v>943</v>
      </c>
    </row>
    <row r="51" spans="1:115" s="33" customFormat="1" ht="21.75" customHeight="1" x14ac:dyDescent="0.25">
      <c r="A51" s="17">
        <v>96</v>
      </c>
      <c r="B51" s="18" t="s">
        <v>944</v>
      </c>
      <c r="C51" s="18" t="s">
        <v>109</v>
      </c>
      <c r="D51" s="19" t="s">
        <v>945</v>
      </c>
      <c r="E51" s="20">
        <v>3608162233</v>
      </c>
      <c r="F51" s="20">
        <v>36081622933</v>
      </c>
      <c r="G51" s="18" t="s">
        <v>445</v>
      </c>
      <c r="H51" s="18" t="s">
        <v>446</v>
      </c>
      <c r="I51" s="20">
        <v>360816233</v>
      </c>
      <c r="J51" s="18" t="s">
        <v>445</v>
      </c>
      <c r="K51" s="21">
        <v>558</v>
      </c>
      <c r="L51" s="21">
        <v>571</v>
      </c>
      <c r="M51" s="22">
        <v>570</v>
      </c>
      <c r="N51" s="22">
        <v>580</v>
      </c>
      <c r="O51" s="46">
        <v>576</v>
      </c>
      <c r="P51" s="51">
        <v>766800</v>
      </c>
      <c r="Q51" s="51">
        <v>548800</v>
      </c>
      <c r="R51" s="51">
        <v>668800</v>
      </c>
      <c r="S51" s="51">
        <v>617900</v>
      </c>
      <c r="T51" s="52">
        <v>639900</v>
      </c>
      <c r="U51" s="18"/>
      <c r="V51" s="19" t="s">
        <v>98</v>
      </c>
      <c r="W51" s="19">
        <v>5</v>
      </c>
      <c r="X51" s="19">
        <v>70</v>
      </c>
      <c r="Y51" s="19"/>
      <c r="Z51" s="19">
        <v>28253</v>
      </c>
      <c r="AA51" s="223">
        <v>19</v>
      </c>
      <c r="AB51" s="19">
        <v>11508</v>
      </c>
      <c r="AC51" s="94">
        <f t="shared" si="7"/>
        <v>14</v>
      </c>
      <c r="AD51" s="88">
        <f t="shared" si="8"/>
        <v>0.12152777777777778</v>
      </c>
      <c r="AE51" s="94" t="str">
        <f t="shared" si="9"/>
        <v/>
      </c>
      <c r="AF51" s="95" t="str">
        <f t="shared" si="4"/>
        <v/>
      </c>
      <c r="AG51" s="95">
        <f t="shared" si="10"/>
        <v>5650.6</v>
      </c>
      <c r="AH51" s="91">
        <f t="shared" si="5"/>
        <v>49.050347222222221</v>
      </c>
      <c r="AI51" s="18">
        <v>100</v>
      </c>
      <c r="AJ51" s="18"/>
      <c r="AK51" s="18"/>
      <c r="AL51" s="18"/>
      <c r="AM51" s="18"/>
      <c r="AN51" s="18"/>
      <c r="AO51" s="19"/>
      <c r="AP51" s="223"/>
      <c r="AQ51" s="35">
        <v>1</v>
      </c>
      <c r="AR51" s="18"/>
      <c r="AS51" s="35">
        <v>1</v>
      </c>
      <c r="AT51" s="18"/>
      <c r="AU51" s="35">
        <v>1</v>
      </c>
      <c r="AV51" s="19"/>
      <c r="AW51" s="18" t="s">
        <v>98</v>
      </c>
      <c r="AX51" s="19"/>
      <c r="AY51" s="18" t="s">
        <v>100</v>
      </c>
      <c r="AZ51" s="18" t="s">
        <v>100</v>
      </c>
      <c r="BA51" s="18" t="s">
        <v>100</v>
      </c>
      <c r="BB51" s="18" t="s">
        <v>100</v>
      </c>
      <c r="BC51" s="18" t="s">
        <v>98</v>
      </c>
      <c r="BD51" s="19" t="s">
        <v>202</v>
      </c>
      <c r="BE51" s="18" t="s">
        <v>102</v>
      </c>
      <c r="BF51" s="19"/>
      <c r="BG51" s="18">
        <v>3689</v>
      </c>
      <c r="BH51" s="18">
        <v>5338</v>
      </c>
      <c r="BI51" s="18">
        <v>6209</v>
      </c>
      <c r="BJ51" s="18">
        <v>6179</v>
      </c>
      <c r="BK51" s="18">
        <v>5415</v>
      </c>
      <c r="BL51" s="230">
        <f t="shared" si="6"/>
        <v>11.109375</v>
      </c>
      <c r="BM51" s="18">
        <v>3979</v>
      </c>
      <c r="BN51" s="18">
        <v>150</v>
      </c>
      <c r="BO51" s="18">
        <v>479</v>
      </c>
      <c r="BP51" s="18"/>
      <c r="BQ51" s="18">
        <v>984</v>
      </c>
      <c r="BR51" s="18"/>
      <c r="BS51" s="18"/>
      <c r="BT51" s="18"/>
      <c r="BU51" s="18"/>
      <c r="BV51" s="18"/>
      <c r="BW51" s="18"/>
      <c r="BX51" s="18"/>
      <c r="BY51" s="18"/>
      <c r="BZ51" s="18"/>
      <c r="CA51" s="18"/>
      <c r="CB51" s="18"/>
      <c r="CC51" s="18"/>
      <c r="CD51" s="18"/>
      <c r="CE51" s="18"/>
      <c r="CF51" s="19"/>
      <c r="CG51" s="19" t="s">
        <v>100</v>
      </c>
      <c r="CH51" s="19" t="s">
        <v>143</v>
      </c>
      <c r="CI51" s="18" t="s">
        <v>104</v>
      </c>
      <c r="CJ51" s="19"/>
      <c r="CK51" s="19" t="s">
        <v>105</v>
      </c>
      <c r="CL51" s="18" t="s">
        <v>100</v>
      </c>
      <c r="CM51" s="19"/>
      <c r="CN51" s="18" t="s">
        <v>100</v>
      </c>
      <c r="CO51" s="19"/>
      <c r="CP51" s="18" t="s">
        <v>100</v>
      </c>
      <c r="CQ51" s="18" t="s">
        <v>98</v>
      </c>
      <c r="CR51" s="18" t="s">
        <v>100</v>
      </c>
      <c r="CS51" s="18" t="s">
        <v>100</v>
      </c>
      <c r="CT51" s="19"/>
      <c r="CU51" s="18" t="s">
        <v>100</v>
      </c>
      <c r="CV51" s="18" t="s">
        <v>100</v>
      </c>
      <c r="CW51" s="18" t="s">
        <v>98</v>
      </c>
      <c r="CX51" s="18" t="s">
        <v>98</v>
      </c>
      <c r="CY51" s="18" t="s">
        <v>100</v>
      </c>
      <c r="CZ51" s="18" t="s">
        <v>100</v>
      </c>
      <c r="DA51" s="18" t="s">
        <v>100</v>
      </c>
      <c r="DB51" s="18" t="s">
        <v>100</v>
      </c>
      <c r="DC51" s="19"/>
      <c r="DD51" s="18" t="s">
        <v>98</v>
      </c>
      <c r="DE51" s="18" t="s">
        <v>98</v>
      </c>
      <c r="DF51" s="18" t="s">
        <v>100</v>
      </c>
      <c r="DG51" s="18" t="s">
        <v>100</v>
      </c>
      <c r="DH51" s="18" t="s">
        <v>100</v>
      </c>
      <c r="DI51" s="18" t="s">
        <v>100</v>
      </c>
      <c r="DJ51" s="19"/>
      <c r="DK51" s="23"/>
    </row>
    <row r="52" spans="1:115" s="11" customFormat="1" ht="21.75" customHeight="1" x14ac:dyDescent="0.25">
      <c r="A52" s="17">
        <v>98</v>
      </c>
      <c r="B52" s="18" t="s">
        <v>959</v>
      </c>
      <c r="C52" s="18" t="s">
        <v>740</v>
      </c>
      <c r="D52" s="19" t="s">
        <v>960</v>
      </c>
      <c r="E52" s="20" t="s">
        <v>961</v>
      </c>
      <c r="F52" s="20" t="s">
        <v>962</v>
      </c>
      <c r="G52" s="18"/>
      <c r="H52" s="18" t="s">
        <v>307</v>
      </c>
      <c r="I52" s="20" t="s">
        <v>308</v>
      </c>
      <c r="J52" s="18" t="s">
        <v>309</v>
      </c>
      <c r="K52" s="21">
        <v>693</v>
      </c>
      <c r="L52" s="21">
        <v>692</v>
      </c>
      <c r="M52" s="22">
        <v>703</v>
      </c>
      <c r="N52" s="22">
        <v>695</v>
      </c>
      <c r="O52" s="46">
        <v>685</v>
      </c>
      <c r="P52" s="51">
        <v>564151</v>
      </c>
      <c r="Q52" s="51">
        <v>868353</v>
      </c>
      <c r="R52" s="51">
        <v>561519</v>
      </c>
      <c r="S52" s="51">
        <v>723565</v>
      </c>
      <c r="T52" s="52">
        <v>648459</v>
      </c>
      <c r="U52" s="18"/>
      <c r="V52" s="19"/>
      <c r="W52" s="19"/>
      <c r="X52" s="19"/>
      <c r="Y52" s="19"/>
      <c r="Z52" s="19"/>
      <c r="AA52" s="223"/>
      <c r="AB52" s="19"/>
      <c r="AC52" s="94" t="str">
        <f t="shared" si="7"/>
        <v/>
      </c>
      <c r="AD52" s="88" t="str">
        <f t="shared" si="8"/>
        <v/>
      </c>
      <c r="AE52" s="94" t="str">
        <f t="shared" si="9"/>
        <v/>
      </c>
      <c r="AF52" s="95" t="str">
        <f t="shared" si="4"/>
        <v/>
      </c>
      <c r="AG52" s="95" t="str">
        <f t="shared" si="10"/>
        <v/>
      </c>
      <c r="AH52" s="91" t="str">
        <f t="shared" si="5"/>
        <v/>
      </c>
      <c r="AI52" s="18"/>
      <c r="AJ52" s="18"/>
      <c r="AK52" s="18"/>
      <c r="AL52" s="18"/>
      <c r="AM52" s="18"/>
      <c r="AN52" s="18"/>
      <c r="AO52" s="19"/>
      <c r="AP52" s="223"/>
      <c r="AQ52" s="18"/>
      <c r="AR52" s="18"/>
      <c r="AS52" s="18"/>
      <c r="AT52" s="18"/>
      <c r="AU52" s="18"/>
      <c r="AV52" s="19"/>
      <c r="AW52" s="18" t="s">
        <v>98</v>
      </c>
      <c r="AX52" s="19"/>
      <c r="AY52" s="18" t="s">
        <v>100</v>
      </c>
      <c r="AZ52" s="18" t="s">
        <v>100</v>
      </c>
      <c r="BA52" s="18" t="s">
        <v>100</v>
      </c>
      <c r="BB52" s="18" t="s">
        <v>100</v>
      </c>
      <c r="BC52" s="18" t="s">
        <v>100</v>
      </c>
      <c r="BD52" s="19"/>
      <c r="BE52" s="18"/>
      <c r="BF52" s="19"/>
      <c r="BG52" s="18"/>
      <c r="BH52" s="18"/>
      <c r="BI52" s="18"/>
      <c r="BJ52" s="18"/>
      <c r="BK52" s="18"/>
      <c r="BL52" s="230" t="str">
        <f t="shared" si="6"/>
        <v/>
      </c>
      <c r="BM52" s="18"/>
      <c r="BN52" s="18"/>
      <c r="BO52" s="18"/>
      <c r="BP52" s="18"/>
      <c r="BQ52" s="18"/>
      <c r="BR52" s="18"/>
      <c r="BS52" s="18"/>
      <c r="BT52" s="18"/>
      <c r="BU52" s="18"/>
      <c r="BV52" s="18"/>
      <c r="BW52" s="18"/>
      <c r="BX52" s="18"/>
      <c r="BY52" s="18"/>
      <c r="BZ52" s="18"/>
      <c r="CA52" s="18"/>
      <c r="CB52" s="18"/>
      <c r="CC52" s="18"/>
      <c r="CD52" s="18"/>
      <c r="CE52" s="18"/>
      <c r="CF52" s="19"/>
      <c r="CG52" s="19" t="s">
        <v>100</v>
      </c>
      <c r="CH52" s="19"/>
      <c r="CI52" s="31"/>
      <c r="CJ52" s="37" t="s">
        <v>154</v>
      </c>
      <c r="CK52" s="19"/>
      <c r="CL52" s="36" t="s">
        <v>100</v>
      </c>
      <c r="CM52" s="19"/>
      <c r="CN52" s="18"/>
      <c r="CO52" s="19"/>
      <c r="CP52" s="18" t="s">
        <v>100</v>
      </c>
      <c r="CQ52" s="18" t="s">
        <v>100</v>
      </c>
      <c r="CR52" s="18" t="s">
        <v>100</v>
      </c>
      <c r="CS52" s="18" t="s">
        <v>100</v>
      </c>
      <c r="CT52" s="19"/>
      <c r="CU52" s="18" t="s">
        <v>100</v>
      </c>
      <c r="CV52" s="18" t="s">
        <v>100</v>
      </c>
      <c r="CW52" s="18" t="s">
        <v>100</v>
      </c>
      <c r="CX52" s="18" t="s">
        <v>100</v>
      </c>
      <c r="CY52" s="18" t="s">
        <v>100</v>
      </c>
      <c r="CZ52" s="18" t="s">
        <v>100</v>
      </c>
      <c r="DA52" s="18" t="s">
        <v>100</v>
      </c>
      <c r="DB52" s="18" t="s">
        <v>100</v>
      </c>
      <c r="DC52" s="19"/>
      <c r="DD52" s="18" t="s">
        <v>100</v>
      </c>
      <c r="DE52" s="18" t="s">
        <v>100</v>
      </c>
      <c r="DF52" s="18" t="s">
        <v>100</v>
      </c>
      <c r="DG52" s="18" t="s">
        <v>100</v>
      </c>
      <c r="DH52" s="18" t="s">
        <v>100</v>
      </c>
      <c r="DI52" s="18" t="s">
        <v>100</v>
      </c>
      <c r="DJ52" s="19"/>
      <c r="DK52" s="23"/>
    </row>
    <row r="53" spans="1:115" s="33" customFormat="1" ht="21.75" customHeight="1" x14ac:dyDescent="0.25">
      <c r="A53" s="24">
        <v>103</v>
      </c>
      <c r="B53" s="25" t="s">
        <v>1004</v>
      </c>
      <c r="C53" s="25" t="s">
        <v>109</v>
      </c>
      <c r="D53" s="26" t="s">
        <v>1005</v>
      </c>
      <c r="E53" s="27" t="s">
        <v>1006</v>
      </c>
      <c r="F53" s="27" t="s">
        <v>1007</v>
      </c>
      <c r="G53" s="25" t="s">
        <v>1008</v>
      </c>
      <c r="H53" s="25" t="s">
        <v>1009</v>
      </c>
      <c r="I53" s="27" t="s">
        <v>1010</v>
      </c>
      <c r="J53" s="25" t="s">
        <v>1011</v>
      </c>
      <c r="K53" s="28">
        <v>499</v>
      </c>
      <c r="L53" s="28">
        <v>493</v>
      </c>
      <c r="M53" s="29">
        <v>483</v>
      </c>
      <c r="N53" s="29">
        <v>477</v>
      </c>
      <c r="O53" s="47">
        <v>477</v>
      </c>
      <c r="P53" s="53">
        <v>420000</v>
      </c>
      <c r="Q53" s="53">
        <v>403000</v>
      </c>
      <c r="R53" s="53">
        <v>490000</v>
      </c>
      <c r="S53" s="53">
        <v>433000</v>
      </c>
      <c r="T53" s="54">
        <v>470000</v>
      </c>
      <c r="U53" s="25"/>
      <c r="V53" s="26" t="s">
        <v>98</v>
      </c>
      <c r="W53" s="26">
        <v>3</v>
      </c>
      <c r="X53" s="26"/>
      <c r="Y53" s="26"/>
      <c r="Z53" s="26">
        <v>23760</v>
      </c>
      <c r="AA53" s="222">
        <v>21</v>
      </c>
      <c r="AB53" s="26">
        <v>14441</v>
      </c>
      <c r="AC53" s="94" t="str">
        <f t="shared" si="7"/>
        <v/>
      </c>
      <c r="AD53" s="88" t="str">
        <f t="shared" si="8"/>
        <v/>
      </c>
      <c r="AE53" s="94" t="str">
        <f t="shared" si="9"/>
        <v/>
      </c>
      <c r="AF53" s="95" t="str">
        <f t="shared" si="4"/>
        <v/>
      </c>
      <c r="AG53" s="95">
        <f t="shared" si="10"/>
        <v>7920</v>
      </c>
      <c r="AH53" s="91">
        <f t="shared" si="5"/>
        <v>49.811320754716981</v>
      </c>
      <c r="AI53" s="25"/>
      <c r="AJ53" s="25">
        <v>100</v>
      </c>
      <c r="AK53" s="25"/>
      <c r="AL53" s="25"/>
      <c r="AM53" s="25"/>
      <c r="AN53" s="25"/>
      <c r="AO53" s="26"/>
      <c r="AP53" s="222">
        <v>8</v>
      </c>
      <c r="AQ53" s="25" t="s">
        <v>99</v>
      </c>
      <c r="AR53" s="25"/>
      <c r="AS53" s="25" t="s">
        <v>99</v>
      </c>
      <c r="AT53" s="25"/>
      <c r="AU53" s="25" t="s">
        <v>99</v>
      </c>
      <c r="AV53" s="26"/>
      <c r="AW53" s="25" t="s">
        <v>98</v>
      </c>
      <c r="AX53" s="26"/>
      <c r="AY53" s="25" t="s">
        <v>98</v>
      </c>
      <c r="AZ53" s="25" t="s">
        <v>100</v>
      </c>
      <c r="BA53" s="25" t="s">
        <v>100</v>
      </c>
      <c r="BB53" s="25" t="s">
        <v>100</v>
      </c>
      <c r="BC53" s="25" t="s">
        <v>100</v>
      </c>
      <c r="BD53" s="26"/>
      <c r="BE53" s="25" t="s">
        <v>102</v>
      </c>
      <c r="BF53" s="26"/>
      <c r="BG53" s="25">
        <v>3314</v>
      </c>
      <c r="BH53" s="25">
        <v>3689</v>
      </c>
      <c r="BI53" s="25">
        <v>3790</v>
      </c>
      <c r="BJ53" s="25">
        <v>4164</v>
      </c>
      <c r="BK53" s="25">
        <v>4460</v>
      </c>
      <c r="BL53" s="230">
        <f t="shared" si="6"/>
        <v>9.9853249475890991</v>
      </c>
      <c r="BM53" s="25">
        <v>1584</v>
      </c>
      <c r="BN53" s="25">
        <v>901</v>
      </c>
      <c r="BO53" s="25">
        <v>252</v>
      </c>
      <c r="BP53" s="25">
        <v>166</v>
      </c>
      <c r="BQ53" s="25">
        <v>303</v>
      </c>
      <c r="BR53" s="25">
        <v>6351</v>
      </c>
      <c r="BS53" s="25"/>
      <c r="BT53" s="25">
        <v>10315</v>
      </c>
      <c r="BU53" s="25">
        <v>37336</v>
      </c>
      <c r="BV53" s="25">
        <v>4133</v>
      </c>
      <c r="BW53" s="25"/>
      <c r="BX53" s="25"/>
      <c r="BY53" s="25"/>
      <c r="BZ53" s="25"/>
      <c r="CA53" s="25"/>
      <c r="CB53" s="25"/>
      <c r="CC53" s="25"/>
      <c r="CD53" s="25"/>
      <c r="CE53" s="25"/>
      <c r="CF53" s="26"/>
      <c r="CG53" s="26" t="s">
        <v>98</v>
      </c>
      <c r="CH53" s="26" t="s">
        <v>118</v>
      </c>
      <c r="CI53" s="25" t="s">
        <v>130</v>
      </c>
      <c r="CJ53" s="26" t="s">
        <v>1012</v>
      </c>
      <c r="CK53" s="26" t="s">
        <v>105</v>
      </c>
      <c r="CL53" s="25" t="s">
        <v>100</v>
      </c>
      <c r="CM53" s="26"/>
      <c r="CN53" s="25" t="s">
        <v>98</v>
      </c>
      <c r="CO53" s="26" t="s">
        <v>106</v>
      </c>
      <c r="CP53" s="25" t="s">
        <v>98</v>
      </c>
      <c r="CQ53" s="25" t="s">
        <v>98</v>
      </c>
      <c r="CR53" s="25" t="s">
        <v>100</v>
      </c>
      <c r="CS53" s="25" t="s">
        <v>100</v>
      </c>
      <c r="CT53" s="26"/>
      <c r="CU53" s="25" t="s">
        <v>100</v>
      </c>
      <c r="CV53" s="25" t="s">
        <v>100</v>
      </c>
      <c r="CW53" s="25" t="s">
        <v>100</v>
      </c>
      <c r="CX53" s="25" t="s">
        <v>98</v>
      </c>
      <c r="CY53" s="25" t="s">
        <v>100</v>
      </c>
      <c r="CZ53" s="25" t="s">
        <v>100</v>
      </c>
      <c r="DA53" s="25" t="s">
        <v>100</v>
      </c>
      <c r="DB53" s="25" t="s">
        <v>100</v>
      </c>
      <c r="DC53" s="26"/>
      <c r="DD53" s="25" t="s">
        <v>98</v>
      </c>
      <c r="DE53" s="25" t="s">
        <v>100</v>
      </c>
      <c r="DF53" s="25" t="s">
        <v>100</v>
      </c>
      <c r="DG53" s="25" t="s">
        <v>100</v>
      </c>
      <c r="DH53" s="25" t="s">
        <v>100</v>
      </c>
      <c r="DI53" s="25" t="s">
        <v>100</v>
      </c>
      <c r="DJ53" s="26"/>
      <c r="DK53" s="32" t="s">
        <v>1013</v>
      </c>
    </row>
    <row r="54" spans="1:115" s="33" customFormat="1" ht="21.75" customHeight="1" x14ac:dyDescent="0.25">
      <c r="A54" s="17">
        <v>104</v>
      </c>
      <c r="B54" s="18" t="s">
        <v>1014</v>
      </c>
      <c r="C54" s="18" t="s">
        <v>109</v>
      </c>
      <c r="D54" s="19" t="s">
        <v>1015</v>
      </c>
      <c r="E54" s="20">
        <v>1702971857</v>
      </c>
      <c r="F54" s="20">
        <v>3608290418</v>
      </c>
      <c r="G54" s="18" t="s">
        <v>1016</v>
      </c>
      <c r="H54" s="18" t="s">
        <v>348</v>
      </c>
      <c r="I54" s="20">
        <v>1702971857</v>
      </c>
      <c r="J54" s="18" t="s">
        <v>1016</v>
      </c>
      <c r="K54" s="21">
        <v>551</v>
      </c>
      <c r="L54" s="21">
        <v>535</v>
      </c>
      <c r="M54" s="22">
        <v>537</v>
      </c>
      <c r="N54" s="22">
        <v>531</v>
      </c>
      <c r="O54" s="46">
        <v>518</v>
      </c>
      <c r="P54" s="51">
        <v>417908</v>
      </c>
      <c r="Q54" s="51">
        <v>442815</v>
      </c>
      <c r="R54" s="51">
        <v>460473</v>
      </c>
      <c r="S54" s="51">
        <v>425328</v>
      </c>
      <c r="T54" s="52">
        <v>469677</v>
      </c>
      <c r="U54" s="18"/>
      <c r="V54" s="19" t="s">
        <v>100</v>
      </c>
      <c r="W54" s="19">
        <v>5</v>
      </c>
      <c r="X54" s="19">
        <v>90</v>
      </c>
      <c r="Y54" s="19">
        <v>5</v>
      </c>
      <c r="Z54" s="19">
        <v>10250</v>
      </c>
      <c r="AA54" s="223">
        <v>18</v>
      </c>
      <c r="AB54" s="19">
        <v>13000</v>
      </c>
      <c r="AC54" s="94">
        <f t="shared" si="7"/>
        <v>18</v>
      </c>
      <c r="AD54" s="88">
        <f t="shared" si="8"/>
        <v>0.17374517374517376</v>
      </c>
      <c r="AE54" s="94">
        <f t="shared" si="9"/>
        <v>1</v>
      </c>
      <c r="AF54" s="95">
        <f t="shared" si="4"/>
        <v>55.555555555555557</v>
      </c>
      <c r="AG54" s="95">
        <f t="shared" si="10"/>
        <v>2050</v>
      </c>
      <c r="AH54" s="91">
        <f t="shared" si="5"/>
        <v>19.787644787644787</v>
      </c>
      <c r="AI54" s="18">
        <v>30</v>
      </c>
      <c r="AJ54" s="18"/>
      <c r="AK54" s="18"/>
      <c r="AL54" s="18">
        <v>70</v>
      </c>
      <c r="AM54" s="18"/>
      <c r="AN54" s="18"/>
      <c r="AO54" s="19"/>
      <c r="AP54" s="223">
        <v>22</v>
      </c>
      <c r="AQ54" s="18" t="s">
        <v>99</v>
      </c>
      <c r="AR54" s="18"/>
      <c r="AS54" s="18" t="s">
        <v>99</v>
      </c>
      <c r="AT54" s="18"/>
      <c r="AU54" s="18" t="s">
        <v>99</v>
      </c>
      <c r="AV54" s="19"/>
      <c r="AW54" s="18" t="s">
        <v>98</v>
      </c>
      <c r="AX54" s="19"/>
      <c r="AY54" s="18" t="s">
        <v>98</v>
      </c>
      <c r="AZ54" s="18" t="s">
        <v>100</v>
      </c>
      <c r="BA54" s="18" t="s">
        <v>100</v>
      </c>
      <c r="BB54" s="18" t="s">
        <v>100</v>
      </c>
      <c r="BC54" s="18" t="s">
        <v>100</v>
      </c>
      <c r="BD54" s="19"/>
      <c r="BE54" s="18" t="s">
        <v>102</v>
      </c>
      <c r="BF54" s="19"/>
      <c r="BG54" s="18">
        <v>2360</v>
      </c>
      <c r="BH54" s="18">
        <v>1490</v>
      </c>
      <c r="BI54" s="18">
        <v>1675</v>
      </c>
      <c r="BJ54" s="18">
        <v>1850</v>
      </c>
      <c r="BK54" s="18">
        <v>1604</v>
      </c>
      <c r="BL54" s="230">
        <f t="shared" si="6"/>
        <v>3.6003861003861002</v>
      </c>
      <c r="BM54" s="18">
        <v>261</v>
      </c>
      <c r="BN54" s="18">
        <v>117</v>
      </c>
      <c r="BO54" s="18">
        <v>574</v>
      </c>
      <c r="BP54" s="18"/>
      <c r="BQ54" s="18">
        <v>261</v>
      </c>
      <c r="BR54" s="18">
        <v>2400</v>
      </c>
      <c r="BS54" s="18"/>
      <c r="BT54" s="18"/>
      <c r="BU54" s="18"/>
      <c r="BV54" s="18"/>
      <c r="BW54" s="18"/>
      <c r="BX54" s="18"/>
      <c r="BY54" s="18">
        <v>524</v>
      </c>
      <c r="BZ54" s="18"/>
      <c r="CA54" s="18"/>
      <c r="CB54" s="18">
        <v>2470</v>
      </c>
      <c r="CC54" s="18"/>
      <c r="CD54" s="18"/>
      <c r="CE54" s="18"/>
      <c r="CF54" s="19"/>
      <c r="CG54" s="19" t="s">
        <v>100</v>
      </c>
      <c r="CH54" s="19" t="s">
        <v>118</v>
      </c>
      <c r="CI54" s="18" t="s">
        <v>363</v>
      </c>
      <c r="CJ54" s="34"/>
      <c r="CK54" s="19" t="s">
        <v>105</v>
      </c>
      <c r="CL54" s="18" t="s">
        <v>98</v>
      </c>
      <c r="CM54" s="19" t="s">
        <v>955</v>
      </c>
      <c r="CN54" s="18" t="s">
        <v>98</v>
      </c>
      <c r="CO54" s="19" t="s">
        <v>1017</v>
      </c>
      <c r="CP54" s="18" t="s">
        <v>100</v>
      </c>
      <c r="CQ54" s="18" t="s">
        <v>98</v>
      </c>
      <c r="CR54" s="18" t="s">
        <v>100</v>
      </c>
      <c r="CS54" s="18" t="s">
        <v>100</v>
      </c>
      <c r="CT54" s="19"/>
      <c r="CU54" s="18" t="s">
        <v>100</v>
      </c>
      <c r="CV54" s="18" t="s">
        <v>98</v>
      </c>
      <c r="CW54" s="18" t="s">
        <v>100</v>
      </c>
      <c r="CX54" s="18" t="s">
        <v>98</v>
      </c>
      <c r="CY54" s="18" t="s">
        <v>100</v>
      </c>
      <c r="CZ54" s="18" t="s">
        <v>100</v>
      </c>
      <c r="DA54" s="18" t="s">
        <v>100</v>
      </c>
      <c r="DB54" s="18" t="s">
        <v>100</v>
      </c>
      <c r="DC54" s="19"/>
      <c r="DD54" s="18" t="s">
        <v>98</v>
      </c>
      <c r="DE54" s="18" t="s">
        <v>100</v>
      </c>
      <c r="DF54" s="18" t="s">
        <v>100</v>
      </c>
      <c r="DG54" s="18" t="s">
        <v>98</v>
      </c>
      <c r="DH54" s="18" t="s">
        <v>98</v>
      </c>
      <c r="DI54" s="18" t="s">
        <v>100</v>
      </c>
      <c r="DJ54" s="19"/>
      <c r="DK54" s="23"/>
    </row>
    <row r="55" spans="1:115" s="33" customFormat="1" ht="21.75" customHeight="1" x14ac:dyDescent="0.25">
      <c r="A55" s="17">
        <v>105</v>
      </c>
      <c r="B55" s="18" t="s">
        <v>1018</v>
      </c>
      <c r="C55" s="18" t="s">
        <v>109</v>
      </c>
      <c r="D55" s="19" t="s">
        <v>1019</v>
      </c>
      <c r="E55" s="20" t="s">
        <v>1020</v>
      </c>
      <c r="F55" s="20" t="s">
        <v>1021</v>
      </c>
      <c r="G55" s="18" t="s">
        <v>1022</v>
      </c>
      <c r="H55" s="18" t="s">
        <v>1023</v>
      </c>
      <c r="I55" s="20" t="s">
        <v>1020</v>
      </c>
      <c r="J55" s="18" t="s">
        <v>1022</v>
      </c>
      <c r="K55" s="21">
        <v>762</v>
      </c>
      <c r="L55" s="21">
        <v>740</v>
      </c>
      <c r="M55" s="22">
        <v>729</v>
      </c>
      <c r="N55" s="22">
        <v>709</v>
      </c>
      <c r="O55" s="46">
        <v>712</v>
      </c>
      <c r="P55" s="51">
        <v>1800000</v>
      </c>
      <c r="Q55" s="51">
        <v>1900000</v>
      </c>
      <c r="R55" s="51">
        <v>2000000</v>
      </c>
      <c r="S55" s="51">
        <v>2100000</v>
      </c>
      <c r="T55" s="52">
        <v>2300000</v>
      </c>
      <c r="U55" s="18" t="s">
        <v>1024</v>
      </c>
      <c r="V55" s="19" t="s">
        <v>100</v>
      </c>
      <c r="W55" s="19">
        <v>5</v>
      </c>
      <c r="X55" s="19">
        <v>166</v>
      </c>
      <c r="Y55" s="19">
        <v>16</v>
      </c>
      <c r="Z55" s="19">
        <v>62819</v>
      </c>
      <c r="AA55" s="223">
        <v>22</v>
      </c>
      <c r="AB55" s="19">
        <v>12882</v>
      </c>
      <c r="AC55" s="94">
        <f t="shared" si="7"/>
        <v>33.200000000000003</v>
      </c>
      <c r="AD55" s="88">
        <f t="shared" si="8"/>
        <v>0.23314606741573032</v>
      </c>
      <c r="AE55" s="94">
        <f t="shared" si="9"/>
        <v>3.2</v>
      </c>
      <c r="AF55" s="95">
        <f t="shared" si="4"/>
        <v>96.385542168674704</v>
      </c>
      <c r="AG55" s="95">
        <f t="shared" si="10"/>
        <v>12563.8</v>
      </c>
      <c r="AH55" s="91">
        <f t="shared" si="5"/>
        <v>88.228932584269657</v>
      </c>
      <c r="AI55" s="18">
        <v>100</v>
      </c>
      <c r="AJ55" s="18"/>
      <c r="AK55" s="18"/>
      <c r="AL55" s="18"/>
      <c r="AM55" s="18"/>
      <c r="AN55" s="18"/>
      <c r="AO55" s="19"/>
      <c r="AP55" s="223">
        <v>20</v>
      </c>
      <c r="AQ55" s="35">
        <v>0.25</v>
      </c>
      <c r="AR55" s="18"/>
      <c r="AS55" s="35">
        <v>0.5</v>
      </c>
      <c r="AT55" s="18"/>
      <c r="AU55" s="35">
        <v>0.25</v>
      </c>
      <c r="AV55" s="19"/>
      <c r="AW55" s="18" t="s">
        <v>100</v>
      </c>
      <c r="AX55" s="19"/>
      <c r="AY55" s="18" t="s">
        <v>100</v>
      </c>
      <c r="AZ55" s="18" t="s">
        <v>100</v>
      </c>
      <c r="BA55" s="18" t="s">
        <v>100</v>
      </c>
      <c r="BB55" s="18" t="s">
        <v>100</v>
      </c>
      <c r="BC55" s="18" t="s">
        <v>98</v>
      </c>
      <c r="BD55" s="19" t="s">
        <v>1025</v>
      </c>
      <c r="BE55" s="18" t="s">
        <v>1026</v>
      </c>
      <c r="BF55" s="19" t="s">
        <v>1027</v>
      </c>
      <c r="BG55" s="18">
        <v>13000</v>
      </c>
      <c r="BH55" s="18">
        <v>13000</v>
      </c>
      <c r="BI55" s="18">
        <v>14000</v>
      </c>
      <c r="BJ55" s="18">
        <v>15000</v>
      </c>
      <c r="BK55" s="18">
        <v>17000</v>
      </c>
      <c r="BL55" s="230">
        <f t="shared" si="6"/>
        <v>25.280898876404493</v>
      </c>
      <c r="BM55" s="18"/>
      <c r="BN55" s="18">
        <v>1000</v>
      </c>
      <c r="BO55" s="18"/>
      <c r="BP55" s="18"/>
      <c r="BQ55" s="18">
        <v>1000</v>
      </c>
      <c r="BR55" s="18"/>
      <c r="BS55" s="18"/>
      <c r="BT55" s="18"/>
      <c r="BU55" s="18"/>
      <c r="BV55" s="18"/>
      <c r="BW55" s="18"/>
      <c r="BX55" s="18"/>
      <c r="BY55" s="18"/>
      <c r="BZ55" s="18"/>
      <c r="CA55" s="18"/>
      <c r="CB55" s="18">
        <v>6000</v>
      </c>
      <c r="CC55" s="18">
        <v>6000</v>
      </c>
      <c r="CD55" s="18">
        <v>6000</v>
      </c>
      <c r="CE55" s="18">
        <v>6000</v>
      </c>
      <c r="CF55" s="19">
        <v>6000</v>
      </c>
      <c r="CG55" s="19" t="s">
        <v>100</v>
      </c>
      <c r="CH55" s="19" t="s">
        <v>103</v>
      </c>
      <c r="CI55" s="18" t="s">
        <v>164</v>
      </c>
      <c r="CJ55" s="34"/>
      <c r="CK55" s="19" t="s">
        <v>105</v>
      </c>
      <c r="CL55" s="18" t="s">
        <v>100</v>
      </c>
      <c r="CM55" s="19"/>
      <c r="CN55" s="18" t="s">
        <v>100</v>
      </c>
      <c r="CO55" s="19"/>
      <c r="CP55" s="18" t="s">
        <v>98</v>
      </c>
      <c r="CQ55" s="18" t="s">
        <v>98</v>
      </c>
      <c r="CR55" s="18" t="s">
        <v>100</v>
      </c>
      <c r="CS55" s="18" t="s">
        <v>100</v>
      </c>
      <c r="CT55" s="19"/>
      <c r="CU55" s="18" t="s">
        <v>98</v>
      </c>
      <c r="CV55" s="18" t="s">
        <v>98</v>
      </c>
      <c r="CW55" s="18" t="s">
        <v>98</v>
      </c>
      <c r="CX55" s="18" t="s">
        <v>98</v>
      </c>
      <c r="CY55" s="18" t="s">
        <v>100</v>
      </c>
      <c r="CZ55" s="18" t="s">
        <v>98</v>
      </c>
      <c r="DA55" s="18" t="s">
        <v>100</v>
      </c>
      <c r="DB55" s="18" t="s">
        <v>100</v>
      </c>
      <c r="DC55" s="19"/>
      <c r="DD55" s="18" t="s">
        <v>98</v>
      </c>
      <c r="DE55" s="18" t="s">
        <v>98</v>
      </c>
      <c r="DF55" s="18" t="s">
        <v>100</v>
      </c>
      <c r="DG55" s="18" t="s">
        <v>100</v>
      </c>
      <c r="DH55" s="18" t="s">
        <v>100</v>
      </c>
      <c r="DI55" s="18" t="s">
        <v>100</v>
      </c>
      <c r="DJ55" s="19"/>
      <c r="DK55" s="23"/>
    </row>
    <row r="56" spans="1:115" s="11" customFormat="1" ht="21.75" customHeight="1" x14ac:dyDescent="0.25">
      <c r="A56" s="17">
        <v>106</v>
      </c>
      <c r="B56" s="18" t="s">
        <v>1028</v>
      </c>
      <c r="C56" s="18" t="s">
        <v>109</v>
      </c>
      <c r="D56" s="19" t="s">
        <v>1029</v>
      </c>
      <c r="E56" s="20">
        <v>3637341151</v>
      </c>
      <c r="F56" s="20">
        <v>3637341159</v>
      </c>
      <c r="G56" s="18" t="s">
        <v>450</v>
      </c>
      <c r="H56" s="18" t="s">
        <v>451</v>
      </c>
      <c r="I56" s="20">
        <v>3637341151</v>
      </c>
      <c r="J56" s="18" t="s">
        <v>450</v>
      </c>
      <c r="K56" s="21">
        <v>321</v>
      </c>
      <c r="L56" s="21">
        <v>321</v>
      </c>
      <c r="M56" s="22">
        <v>319</v>
      </c>
      <c r="N56" s="22">
        <v>320</v>
      </c>
      <c r="O56" s="46">
        <v>317</v>
      </c>
      <c r="P56" s="51">
        <v>362000</v>
      </c>
      <c r="Q56" s="51">
        <v>416000</v>
      </c>
      <c r="R56" s="51">
        <v>961000</v>
      </c>
      <c r="S56" s="51">
        <v>321000</v>
      </c>
      <c r="T56" s="52">
        <v>346000</v>
      </c>
      <c r="U56" s="18"/>
      <c r="V56" s="19" t="s">
        <v>98</v>
      </c>
      <c r="W56" s="19">
        <v>2</v>
      </c>
      <c r="X56" s="19">
        <v>101</v>
      </c>
      <c r="Y56" s="19">
        <v>7</v>
      </c>
      <c r="Z56" s="19">
        <v>28238</v>
      </c>
      <c r="AA56" s="223">
        <v>23</v>
      </c>
      <c r="AB56" s="19">
        <v>28963</v>
      </c>
      <c r="AC56" s="94">
        <f t="shared" si="7"/>
        <v>50.5</v>
      </c>
      <c r="AD56" s="88">
        <f t="shared" si="8"/>
        <v>0.31861198738170349</v>
      </c>
      <c r="AE56" s="94">
        <f t="shared" si="9"/>
        <v>3.5</v>
      </c>
      <c r="AF56" s="95">
        <f t="shared" si="4"/>
        <v>69.306930693069305</v>
      </c>
      <c r="AG56" s="95">
        <f t="shared" si="10"/>
        <v>14119</v>
      </c>
      <c r="AH56" s="91">
        <f t="shared" si="5"/>
        <v>89.078864353312298</v>
      </c>
      <c r="AI56" s="18"/>
      <c r="AJ56" s="18">
        <v>100</v>
      </c>
      <c r="AK56" s="18"/>
      <c r="AL56" s="18"/>
      <c r="AM56" s="18"/>
      <c r="AN56" s="18"/>
      <c r="AO56" s="19"/>
      <c r="AP56" s="223">
        <v>3</v>
      </c>
      <c r="AQ56" s="35">
        <v>1</v>
      </c>
      <c r="AR56" s="18"/>
      <c r="AS56" s="35">
        <v>1</v>
      </c>
      <c r="AT56" s="18"/>
      <c r="AU56" s="35">
        <v>1</v>
      </c>
      <c r="AV56" s="19"/>
      <c r="AW56" s="18" t="s">
        <v>98</v>
      </c>
      <c r="AX56" s="19"/>
      <c r="AY56" s="18" t="s">
        <v>98</v>
      </c>
      <c r="AZ56" s="18" t="s">
        <v>100</v>
      </c>
      <c r="BA56" s="18" t="s">
        <v>100</v>
      </c>
      <c r="BB56" s="18" t="s">
        <v>100</v>
      </c>
      <c r="BC56" s="18" t="s">
        <v>100</v>
      </c>
      <c r="BD56" s="19"/>
      <c r="BE56" s="18" t="s">
        <v>102</v>
      </c>
      <c r="BF56" s="19"/>
      <c r="BG56" s="18">
        <v>2418</v>
      </c>
      <c r="BH56" s="18">
        <v>4007</v>
      </c>
      <c r="BI56" s="18">
        <v>2841</v>
      </c>
      <c r="BJ56" s="18">
        <v>1594</v>
      </c>
      <c r="BK56" s="18">
        <v>13899</v>
      </c>
      <c r="BL56" s="230">
        <f t="shared" si="6"/>
        <v>44.160883280757098</v>
      </c>
      <c r="BM56" s="18">
        <v>747</v>
      </c>
      <c r="BN56" s="18">
        <v>733</v>
      </c>
      <c r="BO56" s="18">
        <v>1925</v>
      </c>
      <c r="BP56" s="18">
        <v>783</v>
      </c>
      <c r="BQ56" s="18">
        <v>100</v>
      </c>
      <c r="BR56" s="18">
        <v>994</v>
      </c>
      <c r="BS56" s="18">
        <v>15815</v>
      </c>
      <c r="BT56" s="18">
        <v>16796</v>
      </c>
      <c r="BU56" s="18">
        <v>21896</v>
      </c>
      <c r="BV56" s="18"/>
      <c r="BW56" s="18"/>
      <c r="BX56" s="18"/>
      <c r="BY56" s="18"/>
      <c r="BZ56" s="18"/>
      <c r="CA56" s="18"/>
      <c r="CB56" s="18"/>
      <c r="CC56" s="18"/>
      <c r="CD56" s="18"/>
      <c r="CE56" s="18"/>
      <c r="CF56" s="19"/>
      <c r="CG56" s="19" t="s">
        <v>100</v>
      </c>
      <c r="CH56" s="19" t="s">
        <v>103</v>
      </c>
      <c r="CI56" s="18" t="s">
        <v>130</v>
      </c>
      <c r="CJ56" s="19" t="s">
        <v>617</v>
      </c>
      <c r="CK56" s="19" t="s">
        <v>105</v>
      </c>
      <c r="CL56" s="18" t="s">
        <v>98</v>
      </c>
      <c r="CM56" s="19" t="s">
        <v>454</v>
      </c>
      <c r="CN56" s="18" t="s">
        <v>100</v>
      </c>
      <c r="CO56" s="19"/>
      <c r="CP56" s="18" t="s">
        <v>98</v>
      </c>
      <c r="CQ56" s="18" t="s">
        <v>100</v>
      </c>
      <c r="CR56" s="18" t="s">
        <v>100</v>
      </c>
      <c r="CS56" s="18" t="s">
        <v>100</v>
      </c>
      <c r="CT56" s="19"/>
      <c r="CU56" s="18" t="s">
        <v>100</v>
      </c>
      <c r="CV56" s="18" t="s">
        <v>100</v>
      </c>
      <c r="CW56" s="18" t="s">
        <v>100</v>
      </c>
      <c r="CX56" s="18" t="s">
        <v>100</v>
      </c>
      <c r="CY56" s="18" t="s">
        <v>100</v>
      </c>
      <c r="CZ56" s="18" t="s">
        <v>98</v>
      </c>
      <c r="DA56" s="18" t="s">
        <v>98</v>
      </c>
      <c r="DB56" s="18" t="s">
        <v>100</v>
      </c>
      <c r="DC56" s="19"/>
      <c r="DD56" s="18" t="s">
        <v>98</v>
      </c>
      <c r="DE56" s="18" t="s">
        <v>100</v>
      </c>
      <c r="DF56" s="18" t="s">
        <v>100</v>
      </c>
      <c r="DG56" s="18" t="s">
        <v>100</v>
      </c>
      <c r="DH56" s="18" t="s">
        <v>100</v>
      </c>
      <c r="DI56" s="18" t="s">
        <v>100</v>
      </c>
      <c r="DJ56" s="19"/>
      <c r="DK56" s="23"/>
    </row>
    <row r="57" spans="1:115" s="11" customFormat="1" ht="21.75" customHeight="1" x14ac:dyDescent="0.25">
      <c r="A57" s="24">
        <v>107</v>
      </c>
      <c r="B57" s="25" t="s">
        <v>1030</v>
      </c>
      <c r="C57" s="25" t="s">
        <v>1031</v>
      </c>
      <c r="D57" s="26" t="s">
        <v>1032</v>
      </c>
      <c r="E57" s="27" t="s">
        <v>112</v>
      </c>
      <c r="F57" s="27" t="s">
        <v>113</v>
      </c>
      <c r="G57" s="25" t="s">
        <v>114</v>
      </c>
      <c r="H57" s="25" t="s">
        <v>366</v>
      </c>
      <c r="I57" s="27" t="s">
        <v>116</v>
      </c>
      <c r="J57" s="25" t="s">
        <v>114</v>
      </c>
      <c r="K57" s="28">
        <v>371</v>
      </c>
      <c r="L57" s="28">
        <v>376</v>
      </c>
      <c r="M57" s="29">
        <v>373</v>
      </c>
      <c r="N57" s="29">
        <v>368</v>
      </c>
      <c r="O57" s="47">
        <v>359</v>
      </c>
      <c r="P57" s="53">
        <v>322637</v>
      </c>
      <c r="Q57" s="53">
        <v>323987</v>
      </c>
      <c r="R57" s="53">
        <v>330719</v>
      </c>
      <c r="S57" s="53">
        <v>336225</v>
      </c>
      <c r="T57" s="54">
        <v>330682</v>
      </c>
      <c r="U57" s="25"/>
      <c r="V57" s="26" t="s">
        <v>98</v>
      </c>
      <c r="W57" s="26">
        <v>1</v>
      </c>
      <c r="X57" s="26">
        <v>23</v>
      </c>
      <c r="Y57" s="26">
        <v>2</v>
      </c>
      <c r="Z57" s="26">
        <v>11000</v>
      </c>
      <c r="AA57" s="222">
        <v>16</v>
      </c>
      <c r="AB57" s="26">
        <v>10000</v>
      </c>
      <c r="AC57" s="94">
        <f t="shared" si="7"/>
        <v>23</v>
      </c>
      <c r="AD57" s="88">
        <f t="shared" si="8"/>
        <v>6.4066852367688026E-2</v>
      </c>
      <c r="AE57" s="94">
        <f t="shared" si="9"/>
        <v>2</v>
      </c>
      <c r="AF57" s="95">
        <f t="shared" si="4"/>
        <v>86.956521739130437</v>
      </c>
      <c r="AG57" s="95">
        <f t="shared" si="10"/>
        <v>11000</v>
      </c>
      <c r="AH57" s="91">
        <f t="shared" si="5"/>
        <v>30.640668523676879</v>
      </c>
      <c r="AI57" s="25">
        <v>10</v>
      </c>
      <c r="AJ57" s="25">
        <v>90</v>
      </c>
      <c r="AK57" s="25"/>
      <c r="AL57" s="25"/>
      <c r="AM57" s="25"/>
      <c r="AN57" s="25"/>
      <c r="AO57" s="26"/>
      <c r="AP57" s="222">
        <v>10</v>
      </c>
      <c r="AQ57" s="30">
        <v>1</v>
      </c>
      <c r="AR57" s="25"/>
      <c r="AS57" s="30">
        <v>1</v>
      </c>
      <c r="AT57" s="25"/>
      <c r="AU57" s="25"/>
      <c r="AV57" s="26"/>
      <c r="AW57" s="25" t="s">
        <v>98</v>
      </c>
      <c r="AX57" s="26"/>
      <c r="AY57" s="25" t="s">
        <v>100</v>
      </c>
      <c r="AZ57" s="25" t="s">
        <v>100</v>
      </c>
      <c r="BA57" s="25" t="s">
        <v>100</v>
      </c>
      <c r="BB57" s="25" t="s">
        <v>100</v>
      </c>
      <c r="BC57" s="25" t="s">
        <v>98</v>
      </c>
      <c r="BD57" s="26" t="s">
        <v>117</v>
      </c>
      <c r="BE57" s="25" t="s">
        <v>102</v>
      </c>
      <c r="BF57" s="26"/>
      <c r="BG57" s="25">
        <v>2360</v>
      </c>
      <c r="BH57" s="25">
        <v>2459</v>
      </c>
      <c r="BI57" s="25">
        <v>2463</v>
      </c>
      <c r="BJ57" s="25">
        <v>2202</v>
      </c>
      <c r="BK57" s="25">
        <v>2317</v>
      </c>
      <c r="BL57" s="230">
        <f t="shared" si="6"/>
        <v>8.130919220055711</v>
      </c>
      <c r="BM57" s="25">
        <v>898</v>
      </c>
      <c r="BN57" s="25">
        <v>308</v>
      </c>
      <c r="BO57" s="25">
        <v>463</v>
      </c>
      <c r="BP57" s="25">
        <v>542</v>
      </c>
      <c r="BQ57" s="25">
        <v>602</v>
      </c>
      <c r="BR57" s="25"/>
      <c r="BS57" s="25"/>
      <c r="BT57" s="25"/>
      <c r="BU57" s="25">
        <v>3727</v>
      </c>
      <c r="BV57" s="25"/>
      <c r="BW57" s="25">
        <v>2506</v>
      </c>
      <c r="BX57" s="25"/>
      <c r="BY57" s="25"/>
      <c r="BZ57" s="25"/>
      <c r="CA57" s="25"/>
      <c r="CB57" s="25"/>
      <c r="CC57" s="25"/>
      <c r="CD57" s="25"/>
      <c r="CE57" s="25"/>
      <c r="CF57" s="26"/>
      <c r="CG57" s="26" t="s">
        <v>100</v>
      </c>
      <c r="CH57" s="26" t="s">
        <v>118</v>
      </c>
      <c r="CI57" s="25" t="s">
        <v>363</v>
      </c>
      <c r="CJ57" s="26"/>
      <c r="CK57" s="26" t="s">
        <v>105</v>
      </c>
      <c r="CL57" s="25" t="s">
        <v>98</v>
      </c>
      <c r="CM57" s="26" t="s">
        <v>119</v>
      </c>
      <c r="CN57" s="25" t="s">
        <v>100</v>
      </c>
      <c r="CO57" s="26"/>
      <c r="CP57" s="25" t="s">
        <v>98</v>
      </c>
      <c r="CQ57" s="25" t="s">
        <v>98</v>
      </c>
      <c r="CR57" s="25" t="s">
        <v>100</v>
      </c>
      <c r="CS57" s="25" t="s">
        <v>100</v>
      </c>
      <c r="CT57" s="26"/>
      <c r="CU57" s="25" t="s">
        <v>100</v>
      </c>
      <c r="CV57" s="25" t="s">
        <v>98</v>
      </c>
      <c r="CW57" s="25" t="s">
        <v>98</v>
      </c>
      <c r="CX57" s="25" t="s">
        <v>98</v>
      </c>
      <c r="CY57" s="25" t="s">
        <v>100</v>
      </c>
      <c r="CZ57" s="25" t="s">
        <v>98</v>
      </c>
      <c r="DA57" s="25" t="s">
        <v>100</v>
      </c>
      <c r="DB57" s="25" t="s">
        <v>100</v>
      </c>
      <c r="DC57" s="26"/>
      <c r="DD57" s="25" t="s">
        <v>98</v>
      </c>
      <c r="DE57" s="25" t="s">
        <v>100</v>
      </c>
      <c r="DF57" s="25" t="s">
        <v>100</v>
      </c>
      <c r="DG57" s="25" t="s">
        <v>100</v>
      </c>
      <c r="DH57" s="25" t="s">
        <v>100</v>
      </c>
      <c r="DI57" s="25" t="s">
        <v>100</v>
      </c>
      <c r="DJ57" s="26"/>
      <c r="DK57" s="32"/>
    </row>
    <row r="58" spans="1:115" s="33" customFormat="1" ht="21.75" customHeight="1" x14ac:dyDescent="0.25">
      <c r="A58" s="17">
        <v>109</v>
      </c>
      <c r="B58" s="18" t="s">
        <v>1045</v>
      </c>
      <c r="C58" s="18" t="s">
        <v>1046</v>
      </c>
      <c r="D58" s="19" t="s">
        <v>1047</v>
      </c>
      <c r="E58" s="20" t="s">
        <v>1048</v>
      </c>
      <c r="F58" s="20"/>
      <c r="G58" s="18">
        <v>0</v>
      </c>
      <c r="H58" s="18" t="s">
        <v>1034</v>
      </c>
      <c r="I58" s="20" t="s">
        <v>1049</v>
      </c>
      <c r="J58" s="18" t="s">
        <v>1050</v>
      </c>
      <c r="K58" s="21">
        <v>286</v>
      </c>
      <c r="L58" s="21">
        <v>291</v>
      </c>
      <c r="M58" s="22">
        <v>291</v>
      </c>
      <c r="N58" s="22">
        <v>294</v>
      </c>
      <c r="O58" s="46">
        <v>307</v>
      </c>
      <c r="P58" s="51">
        <v>202483</v>
      </c>
      <c r="Q58" s="51">
        <v>236000</v>
      </c>
      <c r="R58" s="51">
        <v>237000</v>
      </c>
      <c r="S58" s="51">
        <v>259000</v>
      </c>
      <c r="T58" s="52">
        <v>263000</v>
      </c>
      <c r="U58" s="18" t="s">
        <v>1051</v>
      </c>
      <c r="V58" s="19" t="s">
        <v>100</v>
      </c>
      <c r="W58" s="19">
        <v>3</v>
      </c>
      <c r="X58" s="19">
        <v>45</v>
      </c>
      <c r="Y58" s="19">
        <v>4</v>
      </c>
      <c r="Z58" s="19">
        <v>5030</v>
      </c>
      <c r="AA58" s="223"/>
      <c r="AB58" s="19">
        <v>10620</v>
      </c>
      <c r="AC58" s="94">
        <f t="shared" si="7"/>
        <v>15</v>
      </c>
      <c r="AD58" s="88">
        <f t="shared" si="8"/>
        <v>0.1465798045602606</v>
      </c>
      <c r="AE58" s="94">
        <f t="shared" si="9"/>
        <v>1.3333333333333333</v>
      </c>
      <c r="AF58" s="95">
        <f t="shared" si="4"/>
        <v>88.888888888888886</v>
      </c>
      <c r="AG58" s="95">
        <f t="shared" si="10"/>
        <v>1676.6666666666667</v>
      </c>
      <c r="AH58" s="91">
        <f t="shared" si="5"/>
        <v>16.384364820846905</v>
      </c>
      <c r="AI58" s="18">
        <v>100</v>
      </c>
      <c r="AJ58" s="18"/>
      <c r="AK58" s="18"/>
      <c r="AL58" s="18"/>
      <c r="AM58" s="18"/>
      <c r="AN58" s="18"/>
      <c r="AO58" s="19"/>
      <c r="AP58" s="223">
        <v>20</v>
      </c>
      <c r="AQ58" s="18" t="s">
        <v>99</v>
      </c>
      <c r="AR58" s="18"/>
      <c r="AS58" s="18" t="s">
        <v>99</v>
      </c>
      <c r="AT58" s="18"/>
      <c r="AU58" s="18" t="s">
        <v>99</v>
      </c>
      <c r="AV58" s="19"/>
      <c r="AW58" s="18" t="s">
        <v>98</v>
      </c>
      <c r="AX58" s="19"/>
      <c r="AY58" s="18" t="s">
        <v>98</v>
      </c>
      <c r="AZ58" s="18" t="s">
        <v>100</v>
      </c>
      <c r="BA58" s="18" t="s">
        <v>100</v>
      </c>
      <c r="BB58" s="18" t="s">
        <v>100</v>
      </c>
      <c r="BC58" s="18" t="s">
        <v>100</v>
      </c>
      <c r="BD58" s="19"/>
      <c r="BE58" s="18" t="s">
        <v>102</v>
      </c>
      <c r="BF58" s="19"/>
      <c r="BG58" s="18">
        <v>1326</v>
      </c>
      <c r="BH58" s="18">
        <v>995</v>
      </c>
      <c r="BI58" s="18">
        <v>2226</v>
      </c>
      <c r="BJ58" s="18">
        <v>2753</v>
      </c>
      <c r="BK58" s="18">
        <v>2676</v>
      </c>
      <c r="BL58" s="230">
        <f t="shared" si="6"/>
        <v>9.1530944625407162</v>
      </c>
      <c r="BM58" s="18">
        <v>860</v>
      </c>
      <c r="BN58" s="18">
        <v>239</v>
      </c>
      <c r="BO58" s="18">
        <v>488</v>
      </c>
      <c r="BP58" s="18">
        <v>1172</v>
      </c>
      <c r="BQ58" s="18">
        <v>134</v>
      </c>
      <c r="BR58" s="18"/>
      <c r="BS58" s="18"/>
      <c r="BT58" s="18"/>
      <c r="BU58" s="18"/>
      <c r="BV58" s="18"/>
      <c r="BW58" s="18"/>
      <c r="BX58" s="18"/>
      <c r="BY58" s="18"/>
      <c r="BZ58" s="18"/>
      <c r="CA58" s="18"/>
      <c r="CB58" s="18"/>
      <c r="CC58" s="18"/>
      <c r="CD58" s="18"/>
      <c r="CE58" s="18"/>
      <c r="CF58" s="19"/>
      <c r="CG58" s="19" t="s">
        <v>100</v>
      </c>
      <c r="CH58" s="19" t="s">
        <v>103</v>
      </c>
      <c r="CI58" s="36" t="s">
        <v>104</v>
      </c>
      <c r="CJ58" s="19" t="s">
        <v>1052</v>
      </c>
      <c r="CK58" s="19" t="s">
        <v>105</v>
      </c>
      <c r="CL58" s="18" t="s">
        <v>100</v>
      </c>
      <c r="CM58" s="19"/>
      <c r="CN58" s="18" t="s">
        <v>100</v>
      </c>
      <c r="CO58" s="19"/>
      <c r="CP58" s="18" t="s">
        <v>98</v>
      </c>
      <c r="CQ58" s="18" t="s">
        <v>100</v>
      </c>
      <c r="CR58" s="18" t="s">
        <v>100</v>
      </c>
      <c r="CS58" s="18" t="s">
        <v>100</v>
      </c>
      <c r="CT58" s="19"/>
      <c r="CU58" s="18" t="s">
        <v>100</v>
      </c>
      <c r="CV58" s="18" t="s">
        <v>100</v>
      </c>
      <c r="CW58" s="18" t="s">
        <v>98</v>
      </c>
      <c r="CX58" s="18" t="s">
        <v>98</v>
      </c>
      <c r="CY58" s="18" t="s">
        <v>100</v>
      </c>
      <c r="CZ58" s="18" t="s">
        <v>100</v>
      </c>
      <c r="DA58" s="18" t="s">
        <v>100</v>
      </c>
      <c r="DB58" s="18" t="s">
        <v>100</v>
      </c>
      <c r="DC58" s="19"/>
      <c r="DD58" s="18" t="s">
        <v>98</v>
      </c>
      <c r="DE58" s="18" t="s">
        <v>100</v>
      </c>
      <c r="DF58" s="18" t="s">
        <v>100</v>
      </c>
      <c r="DG58" s="18" t="s">
        <v>100</v>
      </c>
      <c r="DH58" s="18" t="s">
        <v>100</v>
      </c>
      <c r="DI58" s="18" t="s">
        <v>100</v>
      </c>
      <c r="DJ58" s="19"/>
      <c r="DK58" s="23"/>
    </row>
    <row r="59" spans="1:115" s="33" customFormat="1" ht="21.75" customHeight="1" x14ac:dyDescent="0.25">
      <c r="A59" s="17">
        <v>110</v>
      </c>
      <c r="B59" s="18" t="s">
        <v>1053</v>
      </c>
      <c r="C59" s="18" t="s">
        <v>1054</v>
      </c>
      <c r="D59" s="19" t="s">
        <v>1055</v>
      </c>
      <c r="E59" s="20"/>
      <c r="F59" s="20"/>
      <c r="G59" s="18"/>
      <c r="H59" s="18" t="s">
        <v>1056</v>
      </c>
      <c r="I59" s="20" t="s">
        <v>371</v>
      </c>
      <c r="J59" s="18" t="s">
        <v>1057</v>
      </c>
      <c r="K59" s="21">
        <v>223</v>
      </c>
      <c r="L59" s="21">
        <v>212</v>
      </c>
      <c r="M59" s="22">
        <v>216</v>
      </c>
      <c r="N59" s="22">
        <v>221</v>
      </c>
      <c r="O59" s="46">
        <v>225</v>
      </c>
      <c r="P59" s="51">
        <v>560000</v>
      </c>
      <c r="Q59" s="51">
        <v>372000</v>
      </c>
      <c r="R59" s="51">
        <v>342000</v>
      </c>
      <c r="S59" s="51">
        <v>463000</v>
      </c>
      <c r="T59" s="52">
        <v>387000</v>
      </c>
      <c r="U59" s="18"/>
      <c r="V59" s="19" t="s">
        <v>98</v>
      </c>
      <c r="W59" s="19">
        <v>2</v>
      </c>
      <c r="X59" s="19">
        <v>51</v>
      </c>
      <c r="Y59" s="19">
        <v>4</v>
      </c>
      <c r="Z59" s="142">
        <v>142012</v>
      </c>
      <c r="AA59" s="223">
        <v>14</v>
      </c>
      <c r="AB59" s="19">
        <v>5862</v>
      </c>
      <c r="AC59" s="94">
        <f t="shared" si="7"/>
        <v>25.5</v>
      </c>
      <c r="AD59" s="88">
        <f t="shared" si="8"/>
        <v>0.22666666666666666</v>
      </c>
      <c r="AE59" s="94">
        <f t="shared" si="9"/>
        <v>2</v>
      </c>
      <c r="AF59" s="95">
        <f t="shared" si="4"/>
        <v>78.431372549019613</v>
      </c>
      <c r="AG59" s="144">
        <f t="shared" si="10"/>
        <v>71006</v>
      </c>
      <c r="AH59" s="145">
        <f t="shared" si="5"/>
        <v>631.16444444444448</v>
      </c>
      <c r="AI59" s="18"/>
      <c r="AJ59" s="18">
        <v>100</v>
      </c>
      <c r="AK59" s="18"/>
      <c r="AL59" s="18"/>
      <c r="AM59" s="18"/>
      <c r="AN59" s="18"/>
      <c r="AO59" s="19"/>
      <c r="AP59" s="223">
        <v>22</v>
      </c>
      <c r="AQ59" s="18" t="s">
        <v>99</v>
      </c>
      <c r="AR59" s="18"/>
      <c r="AS59" s="18" t="s">
        <v>99</v>
      </c>
      <c r="AT59" s="18"/>
      <c r="AU59" s="18" t="s">
        <v>99</v>
      </c>
      <c r="AV59" s="19"/>
      <c r="AW59" s="18" t="s">
        <v>98</v>
      </c>
      <c r="AX59" s="19"/>
      <c r="AY59" s="18" t="s">
        <v>100</v>
      </c>
      <c r="AZ59" s="18" t="s">
        <v>100</v>
      </c>
      <c r="BA59" s="18" t="s">
        <v>100</v>
      </c>
      <c r="BB59" s="18" t="s">
        <v>100</v>
      </c>
      <c r="BC59" s="18" t="s">
        <v>100</v>
      </c>
      <c r="BD59" s="19"/>
      <c r="BE59" s="18" t="s">
        <v>102</v>
      </c>
      <c r="BF59" s="19"/>
      <c r="BG59" s="18">
        <v>2556</v>
      </c>
      <c r="BH59" s="18">
        <v>2493</v>
      </c>
      <c r="BI59" s="18">
        <v>2089</v>
      </c>
      <c r="BJ59" s="18">
        <v>2189</v>
      </c>
      <c r="BK59" s="18">
        <v>2365</v>
      </c>
      <c r="BL59" s="230">
        <f t="shared" si="6"/>
        <v>11.928888888888888</v>
      </c>
      <c r="BM59" s="18">
        <v>1395</v>
      </c>
      <c r="BN59" s="18">
        <v>543</v>
      </c>
      <c r="BO59" s="18">
        <v>728</v>
      </c>
      <c r="BP59" s="18">
        <v>498</v>
      </c>
      <c r="BQ59" s="18">
        <v>319</v>
      </c>
      <c r="BR59" s="18"/>
      <c r="BS59" s="18"/>
      <c r="BT59" s="18"/>
      <c r="BU59" s="18"/>
      <c r="BV59" s="18"/>
      <c r="BW59" s="18"/>
      <c r="BX59" s="18"/>
      <c r="BY59" s="18"/>
      <c r="BZ59" s="18"/>
      <c r="CA59" s="18"/>
      <c r="CB59" s="18"/>
      <c r="CC59" s="18"/>
      <c r="CD59" s="18"/>
      <c r="CE59" s="18"/>
      <c r="CF59" s="19"/>
      <c r="CG59" s="19" t="s">
        <v>100</v>
      </c>
      <c r="CH59" s="19" t="s">
        <v>103</v>
      </c>
      <c r="CI59" s="18" t="s">
        <v>164</v>
      </c>
      <c r="CJ59" s="19"/>
      <c r="CK59" s="19" t="s">
        <v>105</v>
      </c>
      <c r="CL59" s="18" t="s">
        <v>98</v>
      </c>
      <c r="CM59" s="19" t="s">
        <v>1058</v>
      </c>
      <c r="CN59" s="18" t="s">
        <v>100</v>
      </c>
      <c r="CO59" s="19"/>
      <c r="CP59" s="18" t="s">
        <v>98</v>
      </c>
      <c r="CQ59" s="18" t="s">
        <v>100</v>
      </c>
      <c r="CR59" s="18" t="s">
        <v>100</v>
      </c>
      <c r="CS59" s="18" t="s">
        <v>100</v>
      </c>
      <c r="CT59" s="19"/>
      <c r="CU59" s="18" t="s">
        <v>100</v>
      </c>
      <c r="CV59" s="18" t="s">
        <v>98</v>
      </c>
      <c r="CW59" s="18" t="s">
        <v>100</v>
      </c>
      <c r="CX59" s="18" t="s">
        <v>98</v>
      </c>
      <c r="CY59" s="18" t="s">
        <v>100</v>
      </c>
      <c r="CZ59" s="18" t="s">
        <v>98</v>
      </c>
      <c r="DA59" s="18" t="s">
        <v>100</v>
      </c>
      <c r="DB59" s="18" t="s">
        <v>100</v>
      </c>
      <c r="DC59" s="19"/>
      <c r="DD59" s="18" t="s">
        <v>98</v>
      </c>
      <c r="DE59" s="18" t="s">
        <v>100</v>
      </c>
      <c r="DF59" s="18" t="s">
        <v>100</v>
      </c>
      <c r="DG59" s="18" t="s">
        <v>100</v>
      </c>
      <c r="DH59" s="18" t="s">
        <v>100</v>
      </c>
      <c r="DI59" s="18" t="s">
        <v>100</v>
      </c>
      <c r="DJ59" s="19"/>
      <c r="DK59" s="23"/>
    </row>
    <row r="60" spans="1:115" s="33" customFormat="1" ht="21.75" customHeight="1" x14ac:dyDescent="0.25">
      <c r="A60" s="17">
        <v>111</v>
      </c>
      <c r="B60" s="18" t="s">
        <v>1059</v>
      </c>
      <c r="C60" s="18" t="s">
        <v>1060</v>
      </c>
      <c r="D60" s="19" t="s">
        <v>1061</v>
      </c>
      <c r="E60" s="20" t="s">
        <v>316</v>
      </c>
      <c r="F60" s="20" t="s">
        <v>317</v>
      </c>
      <c r="G60" s="18" t="s">
        <v>1062</v>
      </c>
      <c r="H60" s="18" t="s">
        <v>1063</v>
      </c>
      <c r="I60" s="20" t="s">
        <v>316</v>
      </c>
      <c r="J60" s="18" t="s">
        <v>320</v>
      </c>
      <c r="K60" s="21">
        <v>339</v>
      </c>
      <c r="L60" s="21">
        <v>338</v>
      </c>
      <c r="M60" s="22">
        <v>323</v>
      </c>
      <c r="N60" s="22">
        <v>321</v>
      </c>
      <c r="O60" s="46">
        <v>319</v>
      </c>
      <c r="P60" s="51">
        <v>301000</v>
      </c>
      <c r="Q60" s="51">
        <v>274000</v>
      </c>
      <c r="R60" s="51">
        <v>289000</v>
      </c>
      <c r="S60" s="51">
        <v>296000</v>
      </c>
      <c r="T60" s="52">
        <v>352000</v>
      </c>
      <c r="U60" s="18"/>
      <c r="V60" s="19" t="s">
        <v>98</v>
      </c>
      <c r="W60" s="19">
        <v>3</v>
      </c>
      <c r="X60" s="19">
        <v>78</v>
      </c>
      <c r="Y60" s="19">
        <v>6</v>
      </c>
      <c r="Z60" s="19">
        <v>20700</v>
      </c>
      <c r="AA60" s="223">
        <v>21</v>
      </c>
      <c r="AB60" s="19">
        <v>11248</v>
      </c>
      <c r="AC60" s="94">
        <f t="shared" si="7"/>
        <v>26</v>
      </c>
      <c r="AD60" s="88">
        <f t="shared" si="8"/>
        <v>0.2445141065830721</v>
      </c>
      <c r="AE60" s="94">
        <f t="shared" si="9"/>
        <v>2</v>
      </c>
      <c r="AF60" s="95">
        <f t="shared" si="4"/>
        <v>76.92307692307692</v>
      </c>
      <c r="AG60" s="95">
        <f t="shared" si="10"/>
        <v>6900</v>
      </c>
      <c r="AH60" s="91">
        <f t="shared" si="5"/>
        <v>64.890282131661436</v>
      </c>
      <c r="AI60" s="18">
        <v>26</v>
      </c>
      <c r="AJ60" s="18">
        <v>72</v>
      </c>
      <c r="AK60" s="18"/>
      <c r="AL60" s="18"/>
      <c r="AM60" s="18"/>
      <c r="AN60" s="18">
        <v>2</v>
      </c>
      <c r="AO60" s="19"/>
      <c r="AP60" s="223">
        <v>15</v>
      </c>
      <c r="AQ60" s="18" t="s">
        <v>99</v>
      </c>
      <c r="AR60" s="18">
        <v>80</v>
      </c>
      <c r="AS60" s="18"/>
      <c r="AT60" s="18">
        <v>80</v>
      </c>
      <c r="AU60" s="18"/>
      <c r="AV60" s="19">
        <v>80</v>
      </c>
      <c r="AW60" s="18" t="s">
        <v>98</v>
      </c>
      <c r="AX60" s="19"/>
      <c r="AY60" s="18" t="s">
        <v>100</v>
      </c>
      <c r="AZ60" s="18" t="s">
        <v>100</v>
      </c>
      <c r="BA60" s="18" t="s">
        <v>100</v>
      </c>
      <c r="BB60" s="18" t="s">
        <v>100</v>
      </c>
      <c r="BC60" s="18" t="s">
        <v>98</v>
      </c>
      <c r="BD60" s="19" t="s">
        <v>282</v>
      </c>
      <c r="BE60" s="18" t="s">
        <v>102</v>
      </c>
      <c r="BF60" s="19" t="s">
        <v>1064</v>
      </c>
      <c r="BG60" s="18">
        <v>3241</v>
      </c>
      <c r="BH60" s="18">
        <v>3516</v>
      </c>
      <c r="BI60" s="18">
        <v>3551</v>
      </c>
      <c r="BJ60" s="18">
        <v>3202</v>
      </c>
      <c r="BK60" s="18">
        <v>4386</v>
      </c>
      <c r="BL60" s="230">
        <f t="shared" si="6"/>
        <v>17.137931034482758</v>
      </c>
      <c r="BM60" s="18">
        <v>1218</v>
      </c>
      <c r="BN60" s="18">
        <v>486</v>
      </c>
      <c r="BO60" s="18">
        <v>689</v>
      </c>
      <c r="BP60" s="18">
        <v>142</v>
      </c>
      <c r="BQ60" s="18">
        <v>1081</v>
      </c>
      <c r="BR60" s="18"/>
      <c r="BS60" s="18"/>
      <c r="BT60" s="18"/>
      <c r="BU60" s="18"/>
      <c r="BV60" s="18"/>
      <c r="BW60" s="18"/>
      <c r="BX60" s="18"/>
      <c r="BY60" s="18"/>
      <c r="BZ60" s="18"/>
      <c r="CA60" s="18"/>
      <c r="CB60" s="18"/>
      <c r="CC60" s="18"/>
      <c r="CD60" s="18"/>
      <c r="CE60" s="18"/>
      <c r="CF60" s="19"/>
      <c r="CG60" s="19" t="s">
        <v>98</v>
      </c>
      <c r="CH60" s="19" t="s">
        <v>103</v>
      </c>
      <c r="CI60" s="36" t="s">
        <v>104</v>
      </c>
      <c r="CJ60" s="19" t="s">
        <v>1065</v>
      </c>
      <c r="CK60" s="19" t="s">
        <v>105</v>
      </c>
      <c r="CL60" s="18" t="s">
        <v>98</v>
      </c>
      <c r="CM60" s="19" t="s">
        <v>550</v>
      </c>
      <c r="CN60" s="18" t="s">
        <v>100</v>
      </c>
      <c r="CO60" s="19"/>
      <c r="CP60" s="18" t="s">
        <v>98</v>
      </c>
      <c r="CQ60" s="18" t="s">
        <v>98</v>
      </c>
      <c r="CR60" s="18" t="s">
        <v>100</v>
      </c>
      <c r="CS60" s="18" t="s">
        <v>100</v>
      </c>
      <c r="CT60" s="19"/>
      <c r="CU60" s="18" t="s">
        <v>100</v>
      </c>
      <c r="CV60" s="18" t="s">
        <v>98</v>
      </c>
      <c r="CW60" s="18" t="s">
        <v>98</v>
      </c>
      <c r="CX60" s="18" t="s">
        <v>98</v>
      </c>
      <c r="CY60" s="18" t="s">
        <v>100</v>
      </c>
      <c r="CZ60" s="18" t="s">
        <v>100</v>
      </c>
      <c r="DA60" s="18" t="s">
        <v>100</v>
      </c>
      <c r="DB60" s="18" t="s">
        <v>100</v>
      </c>
      <c r="DC60" s="19"/>
      <c r="DD60" s="18" t="s">
        <v>98</v>
      </c>
      <c r="DE60" s="18" t="s">
        <v>100</v>
      </c>
      <c r="DF60" s="18" t="s">
        <v>100</v>
      </c>
      <c r="DG60" s="18" t="s">
        <v>100</v>
      </c>
      <c r="DH60" s="18" t="s">
        <v>100</v>
      </c>
      <c r="DI60" s="18" t="s">
        <v>100</v>
      </c>
      <c r="DJ60" s="19"/>
      <c r="DK60" s="23" t="s">
        <v>1066</v>
      </c>
    </row>
    <row r="61" spans="1:115" s="11" customFormat="1" ht="21.75" customHeight="1" x14ac:dyDescent="0.25">
      <c r="A61" s="24">
        <v>113</v>
      </c>
      <c r="B61" s="25" t="s">
        <v>1081</v>
      </c>
      <c r="C61" s="25" t="s">
        <v>1082</v>
      </c>
      <c r="D61" s="26" t="s">
        <v>1083</v>
      </c>
      <c r="E61" s="27" t="s">
        <v>1084</v>
      </c>
      <c r="F61" s="27" t="s">
        <v>1084</v>
      </c>
      <c r="G61" s="25" t="s">
        <v>1085</v>
      </c>
      <c r="H61" s="25" t="s">
        <v>942</v>
      </c>
      <c r="I61" s="27" t="s">
        <v>939</v>
      </c>
      <c r="J61" s="25" t="s">
        <v>941</v>
      </c>
      <c r="K61" s="28">
        <v>488</v>
      </c>
      <c r="L61" s="28">
        <v>470</v>
      </c>
      <c r="M61" s="29">
        <v>467</v>
      </c>
      <c r="N61" s="29">
        <v>468</v>
      </c>
      <c r="O61" s="47">
        <v>465</v>
      </c>
      <c r="P61" s="53">
        <v>1096000</v>
      </c>
      <c r="Q61" s="53">
        <v>1105000</v>
      </c>
      <c r="R61" s="53">
        <v>1180000</v>
      </c>
      <c r="S61" s="53">
        <v>1541000</v>
      </c>
      <c r="T61" s="54">
        <v>1832000</v>
      </c>
      <c r="U61" s="25"/>
      <c r="V61" s="26" t="s">
        <v>98</v>
      </c>
      <c r="W61" s="26">
        <v>5</v>
      </c>
      <c r="X61" s="26">
        <v>172</v>
      </c>
      <c r="Y61" s="26">
        <v>14</v>
      </c>
      <c r="Z61" s="26">
        <v>50000</v>
      </c>
      <c r="AA61" s="222">
        <v>33</v>
      </c>
      <c r="AB61" s="26">
        <v>10000</v>
      </c>
      <c r="AC61" s="94">
        <f t="shared" si="7"/>
        <v>34.4</v>
      </c>
      <c r="AD61" s="88">
        <f t="shared" si="8"/>
        <v>0.36989247311827955</v>
      </c>
      <c r="AE61" s="94">
        <f t="shared" si="9"/>
        <v>2.8</v>
      </c>
      <c r="AF61" s="95">
        <f t="shared" si="4"/>
        <v>81.395348837209298</v>
      </c>
      <c r="AG61" s="95">
        <f t="shared" si="10"/>
        <v>10000</v>
      </c>
      <c r="AH61" s="91">
        <f t="shared" si="5"/>
        <v>107.52688172043011</v>
      </c>
      <c r="AI61" s="25">
        <v>93</v>
      </c>
      <c r="AJ61" s="25"/>
      <c r="AK61" s="25"/>
      <c r="AL61" s="25"/>
      <c r="AM61" s="25"/>
      <c r="AN61" s="25">
        <v>3</v>
      </c>
      <c r="AO61" s="26">
        <v>4</v>
      </c>
      <c r="AP61" s="222">
        <v>12</v>
      </c>
      <c r="AQ61" s="30">
        <v>1</v>
      </c>
      <c r="AR61" s="25"/>
      <c r="AS61" s="30">
        <v>1</v>
      </c>
      <c r="AT61" s="25"/>
      <c r="AU61" s="30">
        <v>1</v>
      </c>
      <c r="AV61" s="26"/>
      <c r="AW61" s="25" t="s">
        <v>98</v>
      </c>
      <c r="AX61" s="26"/>
      <c r="AY61" s="25" t="s">
        <v>100</v>
      </c>
      <c r="AZ61" s="25" t="s">
        <v>100</v>
      </c>
      <c r="BA61" s="25" t="s">
        <v>100</v>
      </c>
      <c r="BB61" s="25" t="s">
        <v>100</v>
      </c>
      <c r="BC61" s="25" t="s">
        <v>98</v>
      </c>
      <c r="BD61" s="26" t="s">
        <v>787</v>
      </c>
      <c r="BE61" s="25" t="s">
        <v>102</v>
      </c>
      <c r="BF61" s="26"/>
      <c r="BG61" s="25">
        <v>10500</v>
      </c>
      <c r="BH61" s="25">
        <v>7100</v>
      </c>
      <c r="BI61" s="25">
        <v>10300</v>
      </c>
      <c r="BJ61" s="25">
        <v>11100</v>
      </c>
      <c r="BK61" s="25">
        <v>9350</v>
      </c>
      <c r="BL61" s="230">
        <f t="shared" si="6"/>
        <v>24.301075268817204</v>
      </c>
      <c r="BM61" s="25">
        <v>129</v>
      </c>
      <c r="BN61" s="25">
        <v>800</v>
      </c>
      <c r="BO61" s="25">
        <v>250</v>
      </c>
      <c r="BP61" s="25"/>
      <c r="BQ61" s="25">
        <v>1950</v>
      </c>
      <c r="BR61" s="25"/>
      <c r="BS61" s="25"/>
      <c r="BT61" s="25"/>
      <c r="BU61" s="25"/>
      <c r="BV61" s="25"/>
      <c r="BW61" s="25"/>
      <c r="BX61" s="25"/>
      <c r="BY61" s="25"/>
      <c r="BZ61" s="25"/>
      <c r="CA61" s="25"/>
      <c r="CB61" s="25"/>
      <c r="CC61" s="25"/>
      <c r="CD61" s="25"/>
      <c r="CE61" s="25"/>
      <c r="CF61" s="26"/>
      <c r="CG61" s="26" t="s">
        <v>98</v>
      </c>
      <c r="CH61" s="26" t="s">
        <v>103</v>
      </c>
      <c r="CI61" s="25" t="s">
        <v>164</v>
      </c>
      <c r="CJ61" s="26"/>
      <c r="CK61" s="26" t="s">
        <v>105</v>
      </c>
      <c r="CL61" s="25" t="s">
        <v>98</v>
      </c>
      <c r="CM61" s="26" t="s">
        <v>1086</v>
      </c>
      <c r="CN61" s="25" t="s">
        <v>98</v>
      </c>
      <c r="CO61" s="26" t="s">
        <v>1087</v>
      </c>
      <c r="CP61" s="25" t="s">
        <v>98</v>
      </c>
      <c r="CQ61" s="25" t="s">
        <v>98</v>
      </c>
      <c r="CR61" s="25" t="s">
        <v>100</v>
      </c>
      <c r="CS61" s="25" t="s">
        <v>100</v>
      </c>
      <c r="CT61" s="26"/>
      <c r="CU61" s="25" t="s">
        <v>100</v>
      </c>
      <c r="CV61" s="25" t="s">
        <v>100</v>
      </c>
      <c r="CW61" s="25" t="s">
        <v>100</v>
      </c>
      <c r="CX61" s="25" t="s">
        <v>98</v>
      </c>
      <c r="CY61" s="25" t="s">
        <v>100</v>
      </c>
      <c r="CZ61" s="25" t="s">
        <v>98</v>
      </c>
      <c r="DA61" s="25" t="s">
        <v>100</v>
      </c>
      <c r="DB61" s="25" t="s">
        <v>100</v>
      </c>
      <c r="DC61" s="26"/>
      <c r="DD61" s="25" t="s">
        <v>100</v>
      </c>
      <c r="DE61" s="25" t="s">
        <v>100</v>
      </c>
      <c r="DF61" s="25" t="s">
        <v>100</v>
      </c>
      <c r="DG61" s="25" t="s">
        <v>100</v>
      </c>
      <c r="DH61" s="25" t="s">
        <v>100</v>
      </c>
      <c r="DI61" s="25" t="s">
        <v>98</v>
      </c>
      <c r="DJ61" s="26" t="s">
        <v>1088</v>
      </c>
      <c r="DK61" s="32" t="s">
        <v>1089</v>
      </c>
    </row>
    <row r="62" spans="1:115" s="11" customFormat="1" ht="21.75" customHeight="1" x14ac:dyDescent="0.25">
      <c r="A62" s="17">
        <v>116</v>
      </c>
      <c r="B62" s="18" t="s">
        <v>1099</v>
      </c>
      <c r="C62" s="18" t="s">
        <v>109</v>
      </c>
      <c r="D62" s="19" t="s">
        <v>1100</v>
      </c>
      <c r="E62" s="20">
        <v>1704886958</v>
      </c>
      <c r="F62" s="20"/>
      <c r="G62" s="18" t="s">
        <v>1101</v>
      </c>
      <c r="H62" s="18" t="s">
        <v>1102</v>
      </c>
      <c r="I62" s="20">
        <v>1704886958</v>
      </c>
      <c r="J62" s="18" t="s">
        <v>1101</v>
      </c>
      <c r="K62" s="21">
        <v>206</v>
      </c>
      <c r="L62" s="21">
        <v>208</v>
      </c>
      <c r="M62" s="22">
        <v>200</v>
      </c>
      <c r="N62" s="22">
        <v>198</v>
      </c>
      <c r="O62" s="46">
        <v>198</v>
      </c>
      <c r="P62" s="51">
        <v>104807</v>
      </c>
      <c r="Q62" s="51">
        <v>128866</v>
      </c>
      <c r="R62" s="51">
        <v>156680</v>
      </c>
      <c r="S62" s="51">
        <v>139295</v>
      </c>
      <c r="T62" s="52">
        <v>161558</v>
      </c>
      <c r="U62" s="18"/>
      <c r="V62" s="19" t="s">
        <v>100</v>
      </c>
      <c r="W62" s="19">
        <v>2</v>
      </c>
      <c r="X62" s="19">
        <v>52</v>
      </c>
      <c r="Y62" s="19">
        <v>4</v>
      </c>
      <c r="Z62" s="19">
        <v>12300</v>
      </c>
      <c r="AA62" s="223">
        <v>18</v>
      </c>
      <c r="AB62" s="19">
        <v>6555</v>
      </c>
      <c r="AC62" s="94">
        <f t="shared" si="7"/>
        <v>26</v>
      </c>
      <c r="AD62" s="88">
        <f t="shared" si="8"/>
        <v>0.26262626262626265</v>
      </c>
      <c r="AE62" s="94">
        <f t="shared" si="9"/>
        <v>2</v>
      </c>
      <c r="AF62" s="95">
        <f t="shared" si="4"/>
        <v>76.92307692307692</v>
      </c>
      <c r="AG62" s="95">
        <f t="shared" si="10"/>
        <v>6150</v>
      </c>
      <c r="AH62" s="91">
        <f t="shared" si="5"/>
        <v>62.121212121212125</v>
      </c>
      <c r="AI62" s="18">
        <v>100</v>
      </c>
      <c r="AJ62" s="18"/>
      <c r="AK62" s="18"/>
      <c r="AL62" s="18"/>
      <c r="AM62" s="18"/>
      <c r="AN62" s="18"/>
      <c r="AO62" s="19"/>
      <c r="AP62" s="223">
        <v>15</v>
      </c>
      <c r="AQ62" s="18" t="s">
        <v>99</v>
      </c>
      <c r="AR62" s="18"/>
      <c r="AS62" s="18" t="s">
        <v>99</v>
      </c>
      <c r="AT62" s="18"/>
      <c r="AU62" s="18" t="s">
        <v>99</v>
      </c>
      <c r="AV62" s="19"/>
      <c r="AW62" s="18" t="s">
        <v>98</v>
      </c>
      <c r="AX62" s="19"/>
      <c r="AY62" s="18" t="s">
        <v>98</v>
      </c>
      <c r="AZ62" s="18" t="s">
        <v>100</v>
      </c>
      <c r="BA62" s="18" t="s">
        <v>100</v>
      </c>
      <c r="BB62" s="18" t="s">
        <v>100</v>
      </c>
      <c r="BC62" s="18" t="s">
        <v>100</v>
      </c>
      <c r="BD62" s="19"/>
      <c r="BE62" s="18" t="s">
        <v>102</v>
      </c>
      <c r="BF62" s="19"/>
      <c r="BG62" s="18">
        <v>2224</v>
      </c>
      <c r="BH62" s="18">
        <v>2240</v>
      </c>
      <c r="BI62" s="18">
        <v>2113</v>
      </c>
      <c r="BJ62" s="18">
        <v>1920</v>
      </c>
      <c r="BK62" s="18">
        <v>2589</v>
      </c>
      <c r="BL62" s="230">
        <f t="shared" si="6"/>
        <v>13.075757575757576</v>
      </c>
      <c r="BM62" s="18"/>
      <c r="BN62" s="18">
        <v>1332</v>
      </c>
      <c r="BO62" s="18">
        <v>2562</v>
      </c>
      <c r="BP62" s="18">
        <v>1496</v>
      </c>
      <c r="BQ62" s="18">
        <v>0</v>
      </c>
      <c r="BR62" s="18"/>
      <c r="BS62" s="18"/>
      <c r="BT62" s="18">
        <v>10506</v>
      </c>
      <c r="BU62" s="18"/>
      <c r="BV62" s="18">
        <v>11844</v>
      </c>
      <c r="BW62" s="18"/>
      <c r="BX62" s="18"/>
      <c r="BY62" s="18">
        <v>5607</v>
      </c>
      <c r="BZ62" s="18"/>
      <c r="CA62" s="18"/>
      <c r="CB62" s="18"/>
      <c r="CC62" s="18"/>
      <c r="CD62" s="18"/>
      <c r="CE62" s="18"/>
      <c r="CF62" s="19"/>
      <c r="CG62" s="19" t="s">
        <v>100</v>
      </c>
      <c r="CH62" s="19" t="s">
        <v>118</v>
      </c>
      <c r="CI62" s="18" t="s">
        <v>363</v>
      </c>
      <c r="CJ62" s="19"/>
      <c r="CK62" s="19" t="s">
        <v>105</v>
      </c>
      <c r="CL62" s="18" t="s">
        <v>98</v>
      </c>
      <c r="CM62" s="19" t="s">
        <v>955</v>
      </c>
      <c r="CN62" s="18" t="s">
        <v>98</v>
      </c>
      <c r="CO62" s="19" t="s">
        <v>1017</v>
      </c>
      <c r="CP62" s="18" t="s">
        <v>100</v>
      </c>
      <c r="CQ62" s="18" t="s">
        <v>98</v>
      </c>
      <c r="CR62" s="18" t="s">
        <v>100</v>
      </c>
      <c r="CS62" s="18" t="s">
        <v>100</v>
      </c>
      <c r="CT62" s="19"/>
      <c r="CU62" s="18" t="s">
        <v>100</v>
      </c>
      <c r="CV62" s="18" t="s">
        <v>98</v>
      </c>
      <c r="CW62" s="18" t="s">
        <v>100</v>
      </c>
      <c r="CX62" s="18" t="s">
        <v>98</v>
      </c>
      <c r="CY62" s="18" t="s">
        <v>100</v>
      </c>
      <c r="CZ62" s="18" t="s">
        <v>100</v>
      </c>
      <c r="DA62" s="18" t="s">
        <v>100</v>
      </c>
      <c r="DB62" s="18" t="s">
        <v>100</v>
      </c>
      <c r="DC62" s="19"/>
      <c r="DD62" s="18" t="s">
        <v>98</v>
      </c>
      <c r="DE62" s="18" t="s">
        <v>100</v>
      </c>
      <c r="DF62" s="18" t="s">
        <v>100</v>
      </c>
      <c r="DG62" s="18" t="s">
        <v>98</v>
      </c>
      <c r="DH62" s="18" t="s">
        <v>98</v>
      </c>
      <c r="DI62" s="18" t="s">
        <v>100</v>
      </c>
      <c r="DJ62" s="19"/>
      <c r="DK62" s="23"/>
    </row>
    <row r="63" spans="1:115" s="11" customFormat="1" ht="21.75" customHeight="1" x14ac:dyDescent="0.25">
      <c r="A63" s="17">
        <v>117</v>
      </c>
      <c r="B63" s="18" t="s">
        <v>1103</v>
      </c>
      <c r="C63" s="18" t="s">
        <v>848</v>
      </c>
      <c r="D63" s="19" t="s">
        <v>1104</v>
      </c>
      <c r="E63" s="20" t="s">
        <v>93</v>
      </c>
      <c r="F63" s="20" t="s">
        <v>93</v>
      </c>
      <c r="G63" s="18" t="s">
        <v>93</v>
      </c>
      <c r="H63" s="18" t="s">
        <v>1056</v>
      </c>
      <c r="I63" s="20" t="s">
        <v>371</v>
      </c>
      <c r="J63" s="18" t="s">
        <v>372</v>
      </c>
      <c r="K63" s="21">
        <v>639</v>
      </c>
      <c r="L63" s="21">
        <v>645</v>
      </c>
      <c r="M63" s="22">
        <v>646</v>
      </c>
      <c r="N63" s="22">
        <v>626</v>
      </c>
      <c r="O63" s="46">
        <v>668</v>
      </c>
      <c r="P63" s="51">
        <v>615000</v>
      </c>
      <c r="Q63" s="51">
        <v>645000</v>
      </c>
      <c r="R63" s="51">
        <v>608000</v>
      </c>
      <c r="S63" s="51">
        <v>577000</v>
      </c>
      <c r="T63" s="52">
        <v>570000</v>
      </c>
      <c r="U63" s="18"/>
      <c r="V63" s="19" t="s">
        <v>98</v>
      </c>
      <c r="W63" s="19">
        <v>6</v>
      </c>
      <c r="X63" s="19">
        <v>179</v>
      </c>
      <c r="Y63" s="19">
        <v>5</v>
      </c>
      <c r="Z63" s="19">
        <v>62433</v>
      </c>
      <c r="AA63" s="223">
        <v>19</v>
      </c>
      <c r="AB63" s="19">
        <v>6691</v>
      </c>
      <c r="AC63" s="94">
        <f t="shared" si="7"/>
        <v>29.833333333333332</v>
      </c>
      <c r="AD63" s="88">
        <f t="shared" si="8"/>
        <v>0.2679640718562874</v>
      </c>
      <c r="AE63" s="94">
        <f t="shared" si="9"/>
        <v>0.83333333333333337</v>
      </c>
      <c r="AF63" s="95">
        <f t="shared" si="4"/>
        <v>27.932960893854748</v>
      </c>
      <c r="AG63" s="95">
        <f t="shared" si="10"/>
        <v>10405.5</v>
      </c>
      <c r="AH63" s="91">
        <f t="shared" si="5"/>
        <v>93.462574850299404</v>
      </c>
      <c r="AI63" s="18"/>
      <c r="AJ63" s="18"/>
      <c r="AK63" s="18"/>
      <c r="AL63" s="18"/>
      <c r="AM63" s="18"/>
      <c r="AN63" s="18">
        <v>100</v>
      </c>
      <c r="AO63" s="19"/>
      <c r="AP63" s="223">
        <v>1</v>
      </c>
      <c r="AQ63" s="35">
        <v>1</v>
      </c>
      <c r="AR63" s="18"/>
      <c r="AS63" s="35">
        <v>1</v>
      </c>
      <c r="AT63" s="18"/>
      <c r="AU63" s="35">
        <v>1</v>
      </c>
      <c r="AV63" s="19"/>
      <c r="AW63" s="18" t="s">
        <v>98</v>
      </c>
      <c r="AX63" s="19"/>
      <c r="AY63" s="18" t="s">
        <v>100</v>
      </c>
      <c r="AZ63" s="18" t="s">
        <v>100</v>
      </c>
      <c r="BA63" s="18" t="s">
        <v>100</v>
      </c>
      <c r="BB63" s="18" t="s">
        <v>100</v>
      </c>
      <c r="BC63" s="18" t="s">
        <v>100</v>
      </c>
      <c r="BD63" s="19"/>
      <c r="BE63" s="18" t="s">
        <v>102</v>
      </c>
      <c r="BF63" s="19"/>
      <c r="BG63" s="18">
        <v>12376</v>
      </c>
      <c r="BH63" s="18">
        <v>11269</v>
      </c>
      <c r="BI63" s="18">
        <v>12343</v>
      </c>
      <c r="BJ63" s="18">
        <v>12252</v>
      </c>
      <c r="BK63" s="18">
        <v>12694</v>
      </c>
      <c r="BL63" s="230">
        <f t="shared" si="6"/>
        <v>19.33682634730539</v>
      </c>
      <c r="BM63" s="18">
        <v>2316</v>
      </c>
      <c r="BN63" s="18">
        <v>456</v>
      </c>
      <c r="BO63" s="18">
        <v>4091</v>
      </c>
      <c r="BP63" s="18">
        <v>2130</v>
      </c>
      <c r="BQ63" s="18">
        <v>223</v>
      </c>
      <c r="BR63" s="18"/>
      <c r="BS63" s="18"/>
      <c r="BT63" s="18"/>
      <c r="BU63" s="18">
        <v>7351</v>
      </c>
      <c r="BV63" s="18"/>
      <c r="BW63" s="18"/>
      <c r="BX63" s="18"/>
      <c r="BY63" s="18"/>
      <c r="BZ63" s="18">
        <v>1373</v>
      </c>
      <c r="CA63" s="18">
        <v>81458</v>
      </c>
      <c r="CB63" s="18"/>
      <c r="CC63" s="18"/>
      <c r="CD63" s="18"/>
      <c r="CE63" s="18"/>
      <c r="CF63" s="19"/>
      <c r="CG63" s="19" t="s">
        <v>100</v>
      </c>
      <c r="CH63" s="19" t="s">
        <v>235</v>
      </c>
      <c r="CI63" s="18" t="s">
        <v>191</v>
      </c>
      <c r="CJ63" s="19"/>
      <c r="CK63" s="19" t="s">
        <v>334</v>
      </c>
      <c r="CL63" s="18" t="s">
        <v>98</v>
      </c>
      <c r="CM63" s="19" t="s">
        <v>1105</v>
      </c>
      <c r="CN63" s="18" t="s">
        <v>98</v>
      </c>
      <c r="CO63" s="19" t="s">
        <v>1105</v>
      </c>
      <c r="CP63" s="18" t="s">
        <v>98</v>
      </c>
      <c r="CQ63" s="18" t="s">
        <v>98</v>
      </c>
      <c r="CR63" s="18" t="s">
        <v>100</v>
      </c>
      <c r="CS63" s="18" t="s">
        <v>100</v>
      </c>
      <c r="CT63" s="19"/>
      <c r="CU63" s="18" t="s">
        <v>100</v>
      </c>
      <c r="CV63" s="18" t="s">
        <v>100</v>
      </c>
      <c r="CW63" s="18" t="s">
        <v>100</v>
      </c>
      <c r="CX63" s="18" t="s">
        <v>98</v>
      </c>
      <c r="CY63" s="18" t="s">
        <v>100</v>
      </c>
      <c r="CZ63" s="18" t="s">
        <v>98</v>
      </c>
      <c r="DA63" s="18" t="s">
        <v>100</v>
      </c>
      <c r="DB63" s="18" t="s">
        <v>100</v>
      </c>
      <c r="DC63" s="19"/>
      <c r="DD63" s="18" t="s">
        <v>100</v>
      </c>
      <c r="DE63" s="18" t="s">
        <v>100</v>
      </c>
      <c r="DF63" s="18" t="s">
        <v>100</v>
      </c>
      <c r="DG63" s="18" t="s">
        <v>100</v>
      </c>
      <c r="DH63" s="18" t="s">
        <v>100</v>
      </c>
      <c r="DI63" s="18" t="s">
        <v>100</v>
      </c>
      <c r="DJ63" s="19"/>
      <c r="DK63" s="23" t="s">
        <v>1106</v>
      </c>
    </row>
    <row r="64" spans="1:115" s="11" customFormat="1" ht="21.75" customHeight="1" x14ac:dyDescent="0.25">
      <c r="A64" s="24">
        <v>118</v>
      </c>
      <c r="B64" s="25" t="s">
        <v>1107</v>
      </c>
      <c r="C64" s="25" t="s">
        <v>109</v>
      </c>
      <c r="D64" s="26" t="s">
        <v>1108</v>
      </c>
      <c r="E64" s="27" t="s">
        <v>112</v>
      </c>
      <c r="F64" s="27" t="s">
        <v>113</v>
      </c>
      <c r="G64" s="25" t="s">
        <v>114</v>
      </c>
      <c r="H64" s="25" t="s">
        <v>366</v>
      </c>
      <c r="I64" s="27" t="s">
        <v>116</v>
      </c>
      <c r="J64" s="25" t="s">
        <v>114</v>
      </c>
      <c r="K64" s="28">
        <v>506</v>
      </c>
      <c r="L64" s="28">
        <v>501</v>
      </c>
      <c r="M64" s="29">
        <v>492</v>
      </c>
      <c r="N64" s="29">
        <v>527</v>
      </c>
      <c r="O64" s="47">
        <v>538</v>
      </c>
      <c r="P64" s="53">
        <v>768489</v>
      </c>
      <c r="Q64" s="53">
        <v>957648</v>
      </c>
      <c r="R64" s="53">
        <v>690690</v>
      </c>
      <c r="S64" s="53">
        <v>642931</v>
      </c>
      <c r="T64" s="54">
        <v>668355</v>
      </c>
      <c r="U64" s="25"/>
      <c r="V64" s="26" t="s">
        <v>98</v>
      </c>
      <c r="W64" s="26">
        <v>4</v>
      </c>
      <c r="X64" s="26">
        <v>107</v>
      </c>
      <c r="Y64" s="26">
        <v>10</v>
      </c>
      <c r="Z64" s="26">
        <v>34000</v>
      </c>
      <c r="AA64" s="222"/>
      <c r="AB64" s="26">
        <v>20000</v>
      </c>
      <c r="AC64" s="94">
        <f t="shared" si="7"/>
        <v>26.75</v>
      </c>
      <c r="AD64" s="88">
        <f t="shared" si="8"/>
        <v>0.19888475836431227</v>
      </c>
      <c r="AE64" s="94">
        <f t="shared" si="9"/>
        <v>2.5</v>
      </c>
      <c r="AF64" s="95">
        <f t="shared" si="4"/>
        <v>93.45794392523365</v>
      </c>
      <c r="AG64" s="95">
        <f t="shared" si="10"/>
        <v>8500</v>
      </c>
      <c r="AH64" s="91">
        <f t="shared" si="5"/>
        <v>63.197026022304833</v>
      </c>
      <c r="AI64" s="25">
        <v>5</v>
      </c>
      <c r="AJ64" s="25">
        <v>85</v>
      </c>
      <c r="AK64" s="25"/>
      <c r="AL64" s="25"/>
      <c r="AM64" s="25"/>
      <c r="AN64" s="25">
        <v>10</v>
      </c>
      <c r="AO64" s="26"/>
      <c r="AP64" s="222">
        <v>15</v>
      </c>
      <c r="AQ64" s="25" t="s">
        <v>99</v>
      </c>
      <c r="AR64" s="25"/>
      <c r="AS64" s="25" t="s">
        <v>99</v>
      </c>
      <c r="AT64" s="25"/>
      <c r="AU64" s="30">
        <v>1</v>
      </c>
      <c r="AV64" s="26"/>
      <c r="AW64" s="25" t="s">
        <v>98</v>
      </c>
      <c r="AX64" s="26"/>
      <c r="AY64" s="25" t="s">
        <v>100</v>
      </c>
      <c r="AZ64" s="25" t="s">
        <v>100</v>
      </c>
      <c r="BA64" s="25" t="s">
        <v>100</v>
      </c>
      <c r="BB64" s="25" t="s">
        <v>100</v>
      </c>
      <c r="BC64" s="25" t="s">
        <v>98</v>
      </c>
      <c r="BD64" s="26" t="s">
        <v>117</v>
      </c>
      <c r="BE64" s="25" t="s">
        <v>102</v>
      </c>
      <c r="BF64" s="26"/>
      <c r="BG64" s="25">
        <v>6247</v>
      </c>
      <c r="BH64" s="25">
        <v>6364</v>
      </c>
      <c r="BI64" s="25">
        <v>6027</v>
      </c>
      <c r="BJ64" s="25">
        <v>6728</v>
      </c>
      <c r="BK64" s="25">
        <v>6618</v>
      </c>
      <c r="BL64" s="230">
        <f t="shared" si="6"/>
        <v>13.457249070631971</v>
      </c>
      <c r="BM64" s="25">
        <v>1145</v>
      </c>
      <c r="BN64" s="25">
        <v>570</v>
      </c>
      <c r="BO64" s="25">
        <v>2679</v>
      </c>
      <c r="BP64" s="25">
        <v>566</v>
      </c>
      <c r="BQ64" s="25">
        <v>622</v>
      </c>
      <c r="BR64" s="25"/>
      <c r="BS64" s="25"/>
      <c r="BT64" s="25"/>
      <c r="BU64" s="25"/>
      <c r="BV64" s="25"/>
      <c r="BW64" s="25"/>
      <c r="BX64" s="25"/>
      <c r="BY64" s="25"/>
      <c r="BZ64" s="25"/>
      <c r="CA64" s="25"/>
      <c r="CB64" s="25"/>
      <c r="CC64" s="25"/>
      <c r="CD64" s="25"/>
      <c r="CE64" s="25"/>
      <c r="CF64" s="26"/>
      <c r="CG64" s="26" t="s">
        <v>100</v>
      </c>
      <c r="CH64" s="26" t="s">
        <v>103</v>
      </c>
      <c r="CI64" s="25" t="s">
        <v>164</v>
      </c>
      <c r="CJ64" s="26"/>
      <c r="CK64" s="26" t="s">
        <v>105</v>
      </c>
      <c r="CL64" s="25" t="s">
        <v>98</v>
      </c>
      <c r="CM64" s="26" t="s">
        <v>119</v>
      </c>
      <c r="CN64" s="25" t="s">
        <v>100</v>
      </c>
      <c r="CO64" s="26"/>
      <c r="CP64" s="25" t="s">
        <v>98</v>
      </c>
      <c r="CQ64" s="25" t="s">
        <v>98</v>
      </c>
      <c r="CR64" s="25" t="s">
        <v>100</v>
      </c>
      <c r="CS64" s="25" t="s">
        <v>100</v>
      </c>
      <c r="CT64" s="26"/>
      <c r="CU64" s="25" t="s">
        <v>100</v>
      </c>
      <c r="CV64" s="25" t="s">
        <v>98</v>
      </c>
      <c r="CW64" s="25" t="s">
        <v>98</v>
      </c>
      <c r="CX64" s="25" t="s">
        <v>98</v>
      </c>
      <c r="CY64" s="25" t="s">
        <v>100</v>
      </c>
      <c r="CZ64" s="25" t="s">
        <v>98</v>
      </c>
      <c r="DA64" s="25" t="s">
        <v>100</v>
      </c>
      <c r="DB64" s="25" t="s">
        <v>100</v>
      </c>
      <c r="DC64" s="26"/>
      <c r="DD64" s="25" t="s">
        <v>98</v>
      </c>
      <c r="DE64" s="25" t="s">
        <v>100</v>
      </c>
      <c r="DF64" s="25" t="s">
        <v>100</v>
      </c>
      <c r="DG64" s="25" t="s">
        <v>100</v>
      </c>
      <c r="DH64" s="25" t="s">
        <v>100</v>
      </c>
      <c r="DI64" s="25" t="s">
        <v>100</v>
      </c>
      <c r="DJ64" s="26"/>
      <c r="DK64" s="32"/>
    </row>
    <row r="65" spans="1:115" s="11" customFormat="1" ht="21.75" customHeight="1" x14ac:dyDescent="0.25">
      <c r="A65" s="17">
        <v>120</v>
      </c>
      <c r="B65" s="18" t="s">
        <v>1114</v>
      </c>
      <c r="C65" s="18" t="s">
        <v>109</v>
      </c>
      <c r="D65" s="19" t="s">
        <v>1115</v>
      </c>
      <c r="E65" s="20" t="s">
        <v>1116</v>
      </c>
      <c r="F65" s="20" t="s">
        <v>1116</v>
      </c>
      <c r="G65" s="18" t="s">
        <v>1117</v>
      </c>
      <c r="H65" s="18" t="s">
        <v>1118</v>
      </c>
      <c r="I65" s="20" t="s">
        <v>1119</v>
      </c>
      <c r="J65" s="18" t="s">
        <v>1120</v>
      </c>
      <c r="K65" s="21">
        <v>407</v>
      </c>
      <c r="L65" s="21">
        <v>397</v>
      </c>
      <c r="M65" s="22">
        <v>391</v>
      </c>
      <c r="N65" s="22">
        <v>407</v>
      </c>
      <c r="O65" s="46">
        <v>418</v>
      </c>
      <c r="P65" s="51">
        <v>353000</v>
      </c>
      <c r="Q65" s="51">
        <v>334000</v>
      </c>
      <c r="R65" s="51">
        <v>364000</v>
      </c>
      <c r="S65" s="51">
        <v>385000</v>
      </c>
      <c r="T65" s="52">
        <v>469000</v>
      </c>
      <c r="U65" s="18" t="s">
        <v>1121</v>
      </c>
      <c r="V65" s="19" t="s">
        <v>100</v>
      </c>
      <c r="W65" s="19">
        <v>4</v>
      </c>
      <c r="X65" s="19">
        <v>109</v>
      </c>
      <c r="Y65" s="19">
        <v>7</v>
      </c>
      <c r="Z65" s="19">
        <v>34285</v>
      </c>
      <c r="AA65" s="223">
        <v>17</v>
      </c>
      <c r="AB65" s="19">
        <v>11760</v>
      </c>
      <c r="AC65" s="94">
        <f t="shared" si="7"/>
        <v>27.25</v>
      </c>
      <c r="AD65" s="88">
        <f t="shared" si="8"/>
        <v>0.26076555023923442</v>
      </c>
      <c r="AE65" s="94">
        <f t="shared" si="9"/>
        <v>1.75</v>
      </c>
      <c r="AF65" s="95">
        <f t="shared" si="4"/>
        <v>64.220183486238525</v>
      </c>
      <c r="AG65" s="95">
        <f t="shared" si="10"/>
        <v>8571.25</v>
      </c>
      <c r="AH65" s="91">
        <f t="shared" si="5"/>
        <v>82.02153110047847</v>
      </c>
      <c r="AI65" s="18"/>
      <c r="AJ65" s="18">
        <v>95</v>
      </c>
      <c r="AK65" s="18"/>
      <c r="AL65" s="18">
        <v>5</v>
      </c>
      <c r="AM65" s="18"/>
      <c r="AN65" s="18"/>
      <c r="AO65" s="19"/>
      <c r="AP65" s="223">
        <v>16</v>
      </c>
      <c r="AQ65" s="35">
        <v>0.5</v>
      </c>
      <c r="AR65" s="18">
        <v>75</v>
      </c>
      <c r="AS65" s="35">
        <v>0.5</v>
      </c>
      <c r="AT65" s="18">
        <v>75</v>
      </c>
      <c r="AU65" s="35">
        <v>1</v>
      </c>
      <c r="AV65" s="19"/>
      <c r="AW65" s="18" t="s">
        <v>98</v>
      </c>
      <c r="AX65" s="19"/>
      <c r="AY65" s="18" t="s">
        <v>98</v>
      </c>
      <c r="AZ65" s="18" t="s">
        <v>100</v>
      </c>
      <c r="BA65" s="18" t="s">
        <v>100</v>
      </c>
      <c r="BB65" s="18" t="s">
        <v>100</v>
      </c>
      <c r="BC65" s="18" t="s">
        <v>100</v>
      </c>
      <c r="BD65" s="19"/>
      <c r="BE65" s="18" t="s">
        <v>102</v>
      </c>
      <c r="BF65" s="19"/>
      <c r="BG65" s="18">
        <v>3974</v>
      </c>
      <c r="BH65" s="18">
        <v>4707</v>
      </c>
      <c r="BI65" s="18">
        <v>6230</v>
      </c>
      <c r="BJ65" s="18">
        <v>5975</v>
      </c>
      <c r="BK65" s="18">
        <v>8709</v>
      </c>
      <c r="BL65" s="230">
        <f t="shared" si="6"/>
        <v>23.648325358851675</v>
      </c>
      <c r="BM65" s="18">
        <v>4369</v>
      </c>
      <c r="BN65" s="18">
        <v>1545</v>
      </c>
      <c r="BO65" s="18">
        <v>2260</v>
      </c>
      <c r="BP65" s="18">
        <v>2920</v>
      </c>
      <c r="BQ65" s="18">
        <v>1176</v>
      </c>
      <c r="BR65" s="18">
        <v>2267</v>
      </c>
      <c r="BS65" s="18"/>
      <c r="BT65" s="18"/>
      <c r="BU65" s="18"/>
      <c r="BV65" s="18"/>
      <c r="BW65" s="18"/>
      <c r="BX65" s="18"/>
      <c r="BY65" s="18"/>
      <c r="BZ65" s="18"/>
      <c r="CA65" s="18"/>
      <c r="CB65" s="18"/>
      <c r="CC65" s="18"/>
      <c r="CD65" s="18"/>
      <c r="CE65" s="18"/>
      <c r="CF65" s="19"/>
      <c r="CG65" s="19" t="s">
        <v>100</v>
      </c>
      <c r="CH65" s="19" t="s">
        <v>118</v>
      </c>
      <c r="CI65" s="18" t="s">
        <v>104</v>
      </c>
      <c r="CJ65" s="19"/>
      <c r="CK65" s="19" t="s">
        <v>105</v>
      </c>
      <c r="CL65" s="18" t="s">
        <v>98</v>
      </c>
      <c r="CM65" s="19" t="s">
        <v>1122</v>
      </c>
      <c r="CN65" s="18" t="s">
        <v>98</v>
      </c>
      <c r="CO65" s="19" t="s">
        <v>1123</v>
      </c>
      <c r="CP65" s="18" t="s">
        <v>100</v>
      </c>
      <c r="CQ65" s="18" t="s">
        <v>98</v>
      </c>
      <c r="CR65" s="18" t="s">
        <v>100</v>
      </c>
      <c r="CS65" s="18" t="s">
        <v>100</v>
      </c>
      <c r="CT65" s="19"/>
      <c r="CU65" s="18" t="s">
        <v>100</v>
      </c>
      <c r="CV65" s="18" t="s">
        <v>100</v>
      </c>
      <c r="CW65" s="18" t="s">
        <v>98</v>
      </c>
      <c r="CX65" s="18" t="s">
        <v>98</v>
      </c>
      <c r="CY65" s="18" t="s">
        <v>100</v>
      </c>
      <c r="CZ65" s="18" t="s">
        <v>100</v>
      </c>
      <c r="DA65" s="18" t="s">
        <v>100</v>
      </c>
      <c r="DB65" s="18" t="s">
        <v>100</v>
      </c>
      <c r="DC65" s="19"/>
      <c r="DD65" s="18" t="s">
        <v>98</v>
      </c>
      <c r="DE65" s="18" t="s">
        <v>98</v>
      </c>
      <c r="DF65" s="18" t="s">
        <v>100</v>
      </c>
      <c r="DG65" s="18" t="s">
        <v>100</v>
      </c>
      <c r="DH65" s="18" t="s">
        <v>100</v>
      </c>
      <c r="DI65" s="18" t="s">
        <v>100</v>
      </c>
      <c r="DJ65" s="19"/>
      <c r="DK65" s="23"/>
    </row>
    <row r="66" spans="1:115" s="11" customFormat="1" ht="21.75" customHeight="1" x14ac:dyDescent="0.25">
      <c r="A66" s="24">
        <v>121</v>
      </c>
      <c r="B66" s="25" t="s">
        <v>1124</v>
      </c>
      <c r="C66" s="25" t="s">
        <v>109</v>
      </c>
      <c r="D66" s="26" t="s">
        <v>1125</v>
      </c>
      <c r="E66" s="27" t="s">
        <v>1126</v>
      </c>
      <c r="F66" s="27" t="s">
        <v>1127</v>
      </c>
      <c r="G66" s="25" t="s">
        <v>1128</v>
      </c>
      <c r="H66" s="25" t="s">
        <v>1129</v>
      </c>
      <c r="I66" s="27" t="s">
        <v>1126</v>
      </c>
      <c r="J66" s="25" t="s">
        <v>1128</v>
      </c>
      <c r="K66" s="28">
        <v>305</v>
      </c>
      <c r="L66" s="28">
        <v>303</v>
      </c>
      <c r="M66" s="29">
        <v>308</v>
      </c>
      <c r="N66" s="29">
        <v>307</v>
      </c>
      <c r="O66" s="47">
        <v>306</v>
      </c>
      <c r="P66" s="53">
        <v>282877</v>
      </c>
      <c r="Q66" s="53">
        <v>289627</v>
      </c>
      <c r="R66" s="53">
        <v>277783</v>
      </c>
      <c r="S66" s="53">
        <v>298552</v>
      </c>
      <c r="T66" s="54">
        <v>302392</v>
      </c>
      <c r="U66" s="25"/>
      <c r="V66" s="26" t="s">
        <v>98</v>
      </c>
      <c r="W66" s="26">
        <v>3</v>
      </c>
      <c r="X66" s="26">
        <v>46</v>
      </c>
      <c r="Y66" s="26">
        <v>1</v>
      </c>
      <c r="Z66" s="26">
        <v>10681</v>
      </c>
      <c r="AA66" s="222">
        <v>21</v>
      </c>
      <c r="AB66" s="26">
        <v>12162</v>
      </c>
      <c r="AC66" s="94">
        <f t="shared" si="7"/>
        <v>15.333333333333334</v>
      </c>
      <c r="AD66" s="88">
        <f t="shared" si="8"/>
        <v>0.15032679738562091</v>
      </c>
      <c r="AE66" s="94">
        <f t="shared" si="9"/>
        <v>0.33333333333333331</v>
      </c>
      <c r="AF66" s="95">
        <f t="shared" si="4"/>
        <v>21.739130434782609</v>
      </c>
      <c r="AG66" s="95">
        <f t="shared" si="10"/>
        <v>3560.3333333333335</v>
      </c>
      <c r="AH66" s="91">
        <f t="shared" si="5"/>
        <v>34.905228758169933</v>
      </c>
      <c r="AI66" s="25"/>
      <c r="AJ66" s="25">
        <v>47</v>
      </c>
      <c r="AK66" s="25"/>
      <c r="AL66" s="25"/>
      <c r="AM66" s="25"/>
      <c r="AN66" s="25">
        <v>53</v>
      </c>
      <c r="AO66" s="26"/>
      <c r="AP66" s="222">
        <v>12</v>
      </c>
      <c r="AQ66" s="25" t="s">
        <v>99</v>
      </c>
      <c r="AR66" s="25"/>
      <c r="AS66" s="25" t="s">
        <v>99</v>
      </c>
      <c r="AT66" s="25"/>
      <c r="AU66" s="25" t="s">
        <v>99</v>
      </c>
      <c r="AV66" s="26"/>
      <c r="AW66" s="25" t="s">
        <v>98</v>
      </c>
      <c r="AX66" s="26"/>
      <c r="AY66" s="25" t="s">
        <v>98</v>
      </c>
      <c r="AZ66" s="25" t="s">
        <v>100</v>
      </c>
      <c r="BA66" s="25" t="s">
        <v>100</v>
      </c>
      <c r="BB66" s="25" t="s">
        <v>100</v>
      </c>
      <c r="BC66" s="25" t="s">
        <v>100</v>
      </c>
      <c r="BD66" s="26"/>
      <c r="BE66" s="25" t="s">
        <v>102</v>
      </c>
      <c r="BF66" s="26"/>
      <c r="BG66" s="25">
        <v>1667</v>
      </c>
      <c r="BH66" s="25">
        <v>1712</v>
      </c>
      <c r="BI66" s="25">
        <v>2139</v>
      </c>
      <c r="BJ66" s="25">
        <v>2183</v>
      </c>
      <c r="BK66" s="25">
        <v>2516</v>
      </c>
      <c r="BL66" s="230" t="str">
        <f t="shared" si="6"/>
        <v/>
      </c>
      <c r="BM66" s="25"/>
      <c r="BN66" s="25"/>
      <c r="BO66" s="25"/>
      <c r="BP66" s="25"/>
      <c r="BQ66" s="25"/>
      <c r="BR66" s="25"/>
      <c r="BS66" s="25"/>
      <c r="BT66" s="25"/>
      <c r="BU66" s="25">
        <v>1052</v>
      </c>
      <c r="BV66" s="25"/>
      <c r="BW66" s="25"/>
      <c r="BX66" s="25"/>
      <c r="BY66" s="25">
        <v>32106</v>
      </c>
      <c r="BZ66" s="25"/>
      <c r="CA66" s="25"/>
      <c r="CB66" s="25"/>
      <c r="CC66" s="25"/>
      <c r="CD66" s="25"/>
      <c r="CE66" s="25"/>
      <c r="CF66" s="26"/>
      <c r="CG66" s="26" t="s">
        <v>100</v>
      </c>
      <c r="CH66" s="26" t="s">
        <v>143</v>
      </c>
      <c r="CI66" s="25" t="s">
        <v>104</v>
      </c>
      <c r="CJ66" s="26"/>
      <c r="CK66" s="26" t="s">
        <v>105</v>
      </c>
      <c r="CL66" s="25" t="s">
        <v>98</v>
      </c>
      <c r="CM66" s="26" t="s">
        <v>1130</v>
      </c>
      <c r="CN66" s="25" t="s">
        <v>98</v>
      </c>
      <c r="CO66" s="26" t="s">
        <v>1131</v>
      </c>
      <c r="CP66" s="25" t="s">
        <v>100</v>
      </c>
      <c r="CQ66" s="25" t="s">
        <v>98</v>
      </c>
      <c r="CR66" s="25" t="s">
        <v>100</v>
      </c>
      <c r="CS66" s="25" t="s">
        <v>98</v>
      </c>
      <c r="CT66" s="26" t="s">
        <v>1132</v>
      </c>
      <c r="CU66" s="25" t="s">
        <v>100</v>
      </c>
      <c r="CV66" s="25" t="s">
        <v>100</v>
      </c>
      <c r="CW66" s="25" t="s">
        <v>100</v>
      </c>
      <c r="CX66" s="25" t="s">
        <v>98</v>
      </c>
      <c r="CY66" s="25" t="s">
        <v>100</v>
      </c>
      <c r="CZ66" s="25" t="s">
        <v>100</v>
      </c>
      <c r="DA66" s="25" t="s">
        <v>100</v>
      </c>
      <c r="DB66" s="25" t="s">
        <v>100</v>
      </c>
      <c r="DC66" s="26"/>
      <c r="DD66" s="25" t="s">
        <v>98</v>
      </c>
      <c r="DE66" s="25" t="s">
        <v>98</v>
      </c>
      <c r="DF66" s="25" t="s">
        <v>100</v>
      </c>
      <c r="DG66" s="25" t="s">
        <v>100</v>
      </c>
      <c r="DH66" s="25" t="s">
        <v>100</v>
      </c>
      <c r="DI66" s="25" t="s">
        <v>100</v>
      </c>
      <c r="DJ66" s="26"/>
      <c r="DK66" s="32"/>
    </row>
    <row r="67" spans="1:115" s="11" customFormat="1" ht="21.75" customHeight="1" x14ac:dyDescent="0.25">
      <c r="A67" s="17">
        <v>123</v>
      </c>
      <c r="B67" s="18" t="s">
        <v>1146</v>
      </c>
      <c r="C67" s="18" t="s">
        <v>109</v>
      </c>
      <c r="D67" s="19" t="s">
        <v>1147</v>
      </c>
      <c r="E67" s="20">
        <v>0</v>
      </c>
      <c r="F67" s="20"/>
      <c r="G67" s="18">
        <v>0</v>
      </c>
      <c r="H67" s="18" t="s">
        <v>1034</v>
      </c>
      <c r="I67" s="20" t="s">
        <v>1049</v>
      </c>
      <c r="J67" s="18" t="s">
        <v>1050</v>
      </c>
      <c r="K67" s="21">
        <v>256</v>
      </c>
      <c r="L67" s="21">
        <v>264</v>
      </c>
      <c r="M67" s="22">
        <v>263</v>
      </c>
      <c r="N67" s="22">
        <v>263</v>
      </c>
      <c r="O67" s="46">
        <v>268</v>
      </c>
      <c r="P67" s="51">
        <v>155985</v>
      </c>
      <c r="Q67" s="51">
        <v>205000</v>
      </c>
      <c r="R67" s="51">
        <v>206000</v>
      </c>
      <c r="S67" s="51">
        <v>209000</v>
      </c>
      <c r="T67" s="52">
        <v>231000</v>
      </c>
      <c r="U67" s="18" t="s">
        <v>1051</v>
      </c>
      <c r="V67" s="19" t="s">
        <v>100</v>
      </c>
      <c r="W67" s="19">
        <v>2</v>
      </c>
      <c r="X67" s="19">
        <v>29</v>
      </c>
      <c r="Y67" s="19">
        <v>2</v>
      </c>
      <c r="Z67" s="19"/>
      <c r="AA67" s="223"/>
      <c r="AB67" s="19"/>
      <c r="AC67" s="94">
        <f t="shared" ref="AC67:AC98" si="11">IF(OR(X67="",W67=""),"",X67/W67)</f>
        <v>14.5</v>
      </c>
      <c r="AD67" s="88">
        <f t="shared" ref="AD67:AD98" si="12">IF(OR(X67="",O67=""),"",X67/O67)</f>
        <v>0.10820895522388059</v>
      </c>
      <c r="AE67" s="94">
        <f t="shared" ref="AE67:AE98" si="13">IF(OR(Y67="",W67=""),"",Y67/W67)</f>
        <v>1</v>
      </c>
      <c r="AF67" s="95">
        <f t="shared" si="4"/>
        <v>68.965517241379317</v>
      </c>
      <c r="AG67" s="95" t="str">
        <f t="shared" ref="AG67:AG98" si="14">IF(OR(Z67="",W67=""),"",Z67/W67)</f>
        <v/>
      </c>
      <c r="AH67" s="91" t="str">
        <f t="shared" si="5"/>
        <v/>
      </c>
      <c r="AI67" s="18"/>
      <c r="AJ67" s="18">
        <v>100</v>
      </c>
      <c r="AK67" s="18"/>
      <c r="AL67" s="18"/>
      <c r="AM67" s="18"/>
      <c r="AN67" s="18"/>
      <c r="AO67" s="19"/>
      <c r="AP67" s="223">
        <v>15</v>
      </c>
      <c r="AQ67" s="18" t="s">
        <v>99</v>
      </c>
      <c r="AR67" s="18"/>
      <c r="AS67" s="18" t="s">
        <v>99</v>
      </c>
      <c r="AT67" s="18"/>
      <c r="AU67" s="18" t="s">
        <v>99</v>
      </c>
      <c r="AV67" s="19"/>
      <c r="AW67" s="18" t="s">
        <v>98</v>
      </c>
      <c r="AX67" s="19"/>
      <c r="AY67" s="18" t="s">
        <v>98</v>
      </c>
      <c r="AZ67" s="18" t="s">
        <v>100</v>
      </c>
      <c r="BA67" s="18" t="s">
        <v>100</v>
      </c>
      <c r="BB67" s="18" t="s">
        <v>100</v>
      </c>
      <c r="BC67" s="18" t="s">
        <v>100</v>
      </c>
      <c r="BD67" s="19"/>
      <c r="BE67" s="18" t="s">
        <v>102</v>
      </c>
      <c r="BF67" s="19"/>
      <c r="BG67" s="18">
        <v>2248</v>
      </c>
      <c r="BH67" s="18">
        <v>2580</v>
      </c>
      <c r="BI67" s="18">
        <v>2951</v>
      </c>
      <c r="BJ67" s="18">
        <v>3190</v>
      </c>
      <c r="BK67" s="18">
        <v>3458</v>
      </c>
      <c r="BL67" s="230">
        <f t="shared" si="6"/>
        <v>16.488805970149254</v>
      </c>
      <c r="BM67" s="18">
        <v>528</v>
      </c>
      <c r="BN67" s="18">
        <v>30</v>
      </c>
      <c r="BO67" s="18">
        <v>206</v>
      </c>
      <c r="BP67" s="18">
        <v>464</v>
      </c>
      <c r="BQ67" s="18">
        <v>961</v>
      </c>
      <c r="BR67" s="18"/>
      <c r="BS67" s="18"/>
      <c r="BT67" s="18"/>
      <c r="BU67" s="18"/>
      <c r="BV67" s="18"/>
      <c r="BW67" s="18"/>
      <c r="BX67" s="18"/>
      <c r="BY67" s="18"/>
      <c r="BZ67" s="18"/>
      <c r="CA67" s="18"/>
      <c r="CB67" s="18"/>
      <c r="CC67" s="18"/>
      <c r="CD67" s="18"/>
      <c r="CE67" s="18"/>
      <c r="CF67" s="19"/>
      <c r="CG67" s="19" t="s">
        <v>100</v>
      </c>
      <c r="CH67" s="19" t="s">
        <v>103</v>
      </c>
      <c r="CI67" s="36" t="s">
        <v>104</v>
      </c>
      <c r="CJ67" s="19" t="s">
        <v>1148</v>
      </c>
      <c r="CK67" s="19" t="s">
        <v>105</v>
      </c>
      <c r="CL67" s="18" t="s">
        <v>100</v>
      </c>
      <c r="CM67" s="19"/>
      <c r="CN67" s="18" t="s">
        <v>100</v>
      </c>
      <c r="CO67" s="19"/>
      <c r="CP67" s="18" t="s">
        <v>98</v>
      </c>
      <c r="CQ67" s="18" t="s">
        <v>100</v>
      </c>
      <c r="CR67" s="18" t="s">
        <v>100</v>
      </c>
      <c r="CS67" s="18" t="s">
        <v>100</v>
      </c>
      <c r="CT67" s="19"/>
      <c r="CU67" s="18" t="s">
        <v>100</v>
      </c>
      <c r="CV67" s="18" t="s">
        <v>100</v>
      </c>
      <c r="CW67" s="18" t="s">
        <v>98</v>
      </c>
      <c r="CX67" s="18" t="s">
        <v>98</v>
      </c>
      <c r="CY67" s="18" t="s">
        <v>100</v>
      </c>
      <c r="CZ67" s="18" t="s">
        <v>100</v>
      </c>
      <c r="DA67" s="18" t="s">
        <v>100</v>
      </c>
      <c r="DB67" s="18" t="s">
        <v>100</v>
      </c>
      <c r="DC67" s="19"/>
      <c r="DD67" s="18" t="s">
        <v>98</v>
      </c>
      <c r="DE67" s="18" t="s">
        <v>100</v>
      </c>
      <c r="DF67" s="18" t="s">
        <v>100</v>
      </c>
      <c r="DG67" s="18" t="s">
        <v>100</v>
      </c>
      <c r="DH67" s="18" t="s">
        <v>100</v>
      </c>
      <c r="DI67" s="18" t="s">
        <v>100</v>
      </c>
      <c r="DJ67" s="19"/>
      <c r="DK67" s="23" t="s">
        <v>1149</v>
      </c>
    </row>
    <row r="68" spans="1:115" s="33" customFormat="1" ht="21.75" customHeight="1" x14ac:dyDescent="0.25">
      <c r="A68" s="17">
        <v>125</v>
      </c>
      <c r="B68" s="18" t="s">
        <v>1163</v>
      </c>
      <c r="C68" s="18" t="s">
        <v>1164</v>
      </c>
      <c r="D68" s="19" t="s">
        <v>1165</v>
      </c>
      <c r="E68" s="20" t="s">
        <v>1166</v>
      </c>
      <c r="F68" s="20" t="s">
        <v>1167</v>
      </c>
      <c r="G68" s="18" t="s">
        <v>1168</v>
      </c>
      <c r="H68" s="18" t="s">
        <v>1169</v>
      </c>
      <c r="I68" s="20" t="s">
        <v>1166</v>
      </c>
      <c r="J68" s="18" t="s">
        <v>1170</v>
      </c>
      <c r="K68" s="21">
        <v>469</v>
      </c>
      <c r="L68" s="21">
        <v>462</v>
      </c>
      <c r="M68" s="22">
        <v>467</v>
      </c>
      <c r="N68" s="22">
        <v>467</v>
      </c>
      <c r="O68" s="46">
        <v>453</v>
      </c>
      <c r="P68" s="51">
        <v>608000</v>
      </c>
      <c r="Q68" s="51">
        <v>610000</v>
      </c>
      <c r="R68" s="51">
        <v>655000</v>
      </c>
      <c r="S68" s="51">
        <v>676000</v>
      </c>
      <c r="T68" s="52">
        <v>791000</v>
      </c>
      <c r="U68" s="18"/>
      <c r="V68" s="19" t="s">
        <v>98</v>
      </c>
      <c r="W68" s="19">
        <v>4</v>
      </c>
      <c r="X68" s="19"/>
      <c r="Y68" s="19"/>
      <c r="Z68" s="19">
        <v>24342</v>
      </c>
      <c r="AA68" s="223">
        <v>17</v>
      </c>
      <c r="AB68" s="19">
        <v>29760</v>
      </c>
      <c r="AC68" s="94" t="str">
        <f t="shared" si="11"/>
        <v/>
      </c>
      <c r="AD68" s="88" t="str">
        <f t="shared" si="12"/>
        <v/>
      </c>
      <c r="AE68" s="94" t="str">
        <f t="shared" si="13"/>
        <v/>
      </c>
      <c r="AF68" s="95" t="str">
        <f t="shared" si="4"/>
        <v/>
      </c>
      <c r="AG68" s="95">
        <f t="shared" si="14"/>
        <v>6085.5</v>
      </c>
      <c r="AH68" s="91">
        <f t="shared" si="5"/>
        <v>53.735099337748345</v>
      </c>
      <c r="AI68" s="18"/>
      <c r="AJ68" s="18"/>
      <c r="AK68" s="18"/>
      <c r="AL68" s="18"/>
      <c r="AM68" s="18"/>
      <c r="AN68" s="18"/>
      <c r="AO68" s="19"/>
      <c r="AP68" s="223"/>
      <c r="AQ68" s="18" t="s">
        <v>99</v>
      </c>
      <c r="AR68" s="18"/>
      <c r="AS68" s="18" t="s">
        <v>99</v>
      </c>
      <c r="AT68" s="18"/>
      <c r="AU68" s="18" t="s">
        <v>99</v>
      </c>
      <c r="AV68" s="19"/>
      <c r="AW68" s="18" t="s">
        <v>98</v>
      </c>
      <c r="AX68" s="19"/>
      <c r="AY68" s="18" t="s">
        <v>100</v>
      </c>
      <c r="AZ68" s="18" t="s">
        <v>100</v>
      </c>
      <c r="BA68" s="18" t="s">
        <v>100</v>
      </c>
      <c r="BB68" s="18" t="s">
        <v>100</v>
      </c>
      <c r="BC68" s="18" t="s">
        <v>100</v>
      </c>
      <c r="BD68" s="19"/>
      <c r="BE68" s="18" t="s">
        <v>102</v>
      </c>
      <c r="BF68" s="19"/>
      <c r="BG68" s="18">
        <v>5609</v>
      </c>
      <c r="BH68" s="18">
        <v>6333</v>
      </c>
      <c r="BI68" s="18">
        <v>5707</v>
      </c>
      <c r="BJ68" s="18">
        <v>5918</v>
      </c>
      <c r="BK68" s="18">
        <v>3804</v>
      </c>
      <c r="BL68" s="230">
        <f t="shared" si="6"/>
        <v>9.0044150110375281</v>
      </c>
      <c r="BM68" s="18">
        <v>366</v>
      </c>
      <c r="BN68" s="18">
        <v>646</v>
      </c>
      <c r="BO68" s="18">
        <v>3382</v>
      </c>
      <c r="BP68" s="18">
        <v>538</v>
      </c>
      <c r="BQ68" s="18">
        <v>275</v>
      </c>
      <c r="BR68" s="18">
        <v>10415</v>
      </c>
      <c r="BS68" s="18"/>
      <c r="BT68" s="18">
        <v>1168</v>
      </c>
      <c r="BU68" s="18">
        <v>18736</v>
      </c>
      <c r="BV68" s="18"/>
      <c r="BW68" s="18"/>
      <c r="BX68" s="18"/>
      <c r="BY68" s="18"/>
      <c r="BZ68" s="18"/>
      <c r="CA68" s="18"/>
      <c r="CB68" s="18"/>
      <c r="CC68" s="18"/>
      <c r="CD68" s="18"/>
      <c r="CE68" s="18"/>
      <c r="CF68" s="19"/>
      <c r="CG68" s="19" t="s">
        <v>100</v>
      </c>
      <c r="CH68" s="19" t="s">
        <v>103</v>
      </c>
      <c r="CI68" s="18" t="s">
        <v>104</v>
      </c>
      <c r="CJ68" s="19"/>
      <c r="CK68" s="19" t="s">
        <v>105</v>
      </c>
      <c r="CL68" s="18" t="s">
        <v>98</v>
      </c>
      <c r="CM68" s="19" t="s">
        <v>1171</v>
      </c>
      <c r="CN68" s="18" t="s">
        <v>98</v>
      </c>
      <c r="CO68" s="19" t="s">
        <v>106</v>
      </c>
      <c r="CP68" s="18" t="s">
        <v>100</v>
      </c>
      <c r="CQ68" s="18" t="s">
        <v>98</v>
      </c>
      <c r="CR68" s="18" t="s">
        <v>100</v>
      </c>
      <c r="CS68" s="18" t="s">
        <v>100</v>
      </c>
      <c r="CT68" s="19"/>
      <c r="CU68" s="18" t="s">
        <v>100</v>
      </c>
      <c r="CV68" s="18" t="s">
        <v>100</v>
      </c>
      <c r="CW68" s="18" t="s">
        <v>98</v>
      </c>
      <c r="CX68" s="18" t="s">
        <v>98</v>
      </c>
      <c r="CY68" s="18" t="s">
        <v>100</v>
      </c>
      <c r="CZ68" s="18" t="s">
        <v>98</v>
      </c>
      <c r="DA68" s="18" t="s">
        <v>100</v>
      </c>
      <c r="DB68" s="18" t="s">
        <v>100</v>
      </c>
      <c r="DC68" s="19"/>
      <c r="DD68" s="18" t="s">
        <v>98</v>
      </c>
      <c r="DE68" s="18" t="s">
        <v>100</v>
      </c>
      <c r="DF68" s="18" t="s">
        <v>100</v>
      </c>
      <c r="DG68" s="18" t="s">
        <v>98</v>
      </c>
      <c r="DH68" s="18" t="s">
        <v>100</v>
      </c>
      <c r="DI68" s="18" t="s">
        <v>100</v>
      </c>
      <c r="DJ68" s="19"/>
      <c r="DK68" s="23" t="s">
        <v>1172</v>
      </c>
    </row>
    <row r="69" spans="1:115" s="11" customFormat="1" ht="21.75" customHeight="1" x14ac:dyDescent="0.25">
      <c r="A69" s="17">
        <v>126</v>
      </c>
      <c r="B69" s="18" t="s">
        <v>1173</v>
      </c>
      <c r="C69" s="18" t="s">
        <v>1174</v>
      </c>
      <c r="D69" s="19" t="s">
        <v>1175</v>
      </c>
      <c r="E69" s="20" t="s">
        <v>1177</v>
      </c>
      <c r="F69" s="20" t="s">
        <v>1178</v>
      </c>
      <c r="G69" s="18" t="s">
        <v>1179</v>
      </c>
      <c r="H69" s="18" t="s">
        <v>1180</v>
      </c>
      <c r="I69" s="20" t="s">
        <v>1181</v>
      </c>
      <c r="J69" s="18" t="s">
        <v>1182</v>
      </c>
      <c r="K69" s="21">
        <v>724</v>
      </c>
      <c r="L69" s="21">
        <v>715</v>
      </c>
      <c r="M69" s="22">
        <v>723</v>
      </c>
      <c r="N69" s="22">
        <v>707</v>
      </c>
      <c r="O69" s="46">
        <v>704</v>
      </c>
      <c r="P69" s="51">
        <v>955000</v>
      </c>
      <c r="Q69" s="51">
        <v>775000</v>
      </c>
      <c r="R69" s="51">
        <v>979000</v>
      </c>
      <c r="S69" s="51">
        <v>1083000</v>
      </c>
      <c r="T69" s="52">
        <v>1260000</v>
      </c>
      <c r="U69" s="18" t="s">
        <v>1183</v>
      </c>
      <c r="V69" s="19" t="s">
        <v>100</v>
      </c>
      <c r="W69" s="19">
        <v>10</v>
      </c>
      <c r="X69" s="19">
        <v>228</v>
      </c>
      <c r="Y69" s="19">
        <v>38</v>
      </c>
      <c r="Z69" s="19">
        <v>66343</v>
      </c>
      <c r="AA69" s="223">
        <v>20</v>
      </c>
      <c r="AB69" s="19">
        <v>24155</v>
      </c>
      <c r="AC69" s="94">
        <f t="shared" si="11"/>
        <v>22.8</v>
      </c>
      <c r="AD69" s="88">
        <f t="shared" si="12"/>
        <v>0.32386363636363635</v>
      </c>
      <c r="AE69" s="94">
        <f t="shared" si="13"/>
        <v>3.8</v>
      </c>
      <c r="AF69" s="95">
        <f t="shared" ref="AF69:AF132" si="15">IF(OR(Y69="",X69=""),"",(Y69*1000/X69))</f>
        <v>166.66666666666666</v>
      </c>
      <c r="AG69" s="95">
        <f t="shared" si="14"/>
        <v>6634.3</v>
      </c>
      <c r="AH69" s="91">
        <f t="shared" ref="AH69:AH100" si="16">IF(OR(Z69="",O69=""),"",Z69/O69)</f>
        <v>94.237215909090907</v>
      </c>
      <c r="AI69" s="18">
        <v>47</v>
      </c>
      <c r="AJ69" s="18">
        <v>47</v>
      </c>
      <c r="AK69" s="18"/>
      <c r="AL69" s="18"/>
      <c r="AM69" s="18"/>
      <c r="AN69" s="18">
        <v>6</v>
      </c>
      <c r="AO69" s="19"/>
      <c r="AP69" s="223">
        <v>20</v>
      </c>
      <c r="AQ69" s="35">
        <v>0.25</v>
      </c>
      <c r="AR69" s="18"/>
      <c r="AS69" s="18" t="s">
        <v>99</v>
      </c>
      <c r="AT69" s="18"/>
      <c r="AU69" s="18" t="s">
        <v>99</v>
      </c>
      <c r="AV69" s="19"/>
      <c r="AW69" s="18" t="s">
        <v>98</v>
      </c>
      <c r="AX69" s="19"/>
      <c r="AY69" s="18" t="s">
        <v>100</v>
      </c>
      <c r="AZ69" s="18" t="s">
        <v>98</v>
      </c>
      <c r="BA69" s="18" t="s">
        <v>100</v>
      </c>
      <c r="BB69" s="18" t="s">
        <v>100</v>
      </c>
      <c r="BC69" s="18" t="s">
        <v>100</v>
      </c>
      <c r="BD69" s="19"/>
      <c r="BE69" s="18" t="s">
        <v>102</v>
      </c>
      <c r="BF69" s="19"/>
      <c r="BG69" s="18">
        <v>22501</v>
      </c>
      <c r="BH69" s="18">
        <v>22791</v>
      </c>
      <c r="BI69" s="18">
        <v>19362</v>
      </c>
      <c r="BJ69" s="18">
        <v>15633</v>
      </c>
      <c r="BK69" s="18">
        <v>17090</v>
      </c>
      <c r="BL69" s="230">
        <f t="shared" ref="BL69:BL123" si="17">IF(OR(BK69="",BQ69=""),"",(BK69+BQ69)/O69)</f>
        <v>28.173295454545453</v>
      </c>
      <c r="BM69" s="18">
        <v>1265</v>
      </c>
      <c r="BN69" s="18">
        <v>837</v>
      </c>
      <c r="BO69" s="18">
        <v>1639</v>
      </c>
      <c r="BP69" s="18">
        <v>2277</v>
      </c>
      <c r="BQ69" s="18">
        <v>2744</v>
      </c>
      <c r="BR69" s="18"/>
      <c r="BS69" s="18"/>
      <c r="BT69" s="18"/>
      <c r="BU69" s="18"/>
      <c r="BV69" s="18">
        <v>8767</v>
      </c>
      <c r="BW69" s="18"/>
      <c r="BX69" s="18"/>
      <c r="BY69" s="18"/>
      <c r="BZ69" s="18"/>
      <c r="CA69" s="18"/>
      <c r="CB69" s="18"/>
      <c r="CC69" s="18"/>
      <c r="CD69" s="18"/>
      <c r="CE69" s="18"/>
      <c r="CF69" s="19"/>
      <c r="CG69" s="19" t="s">
        <v>100</v>
      </c>
      <c r="CH69" s="19" t="s">
        <v>235</v>
      </c>
      <c r="CI69" s="18" t="s">
        <v>164</v>
      </c>
      <c r="CJ69" s="19" t="s">
        <v>1184</v>
      </c>
      <c r="CK69" s="19" t="s">
        <v>105</v>
      </c>
      <c r="CL69" s="18" t="s">
        <v>98</v>
      </c>
      <c r="CM69" s="19" t="s">
        <v>1185</v>
      </c>
      <c r="CN69" s="18" t="s">
        <v>98</v>
      </c>
      <c r="CO69" s="19" t="s">
        <v>1186</v>
      </c>
      <c r="CP69" s="18" t="s">
        <v>100</v>
      </c>
      <c r="CQ69" s="18" t="s">
        <v>98</v>
      </c>
      <c r="CR69" s="18" t="s">
        <v>100</v>
      </c>
      <c r="CS69" s="18" t="s">
        <v>100</v>
      </c>
      <c r="CT69" s="19"/>
      <c r="CU69" s="18" t="s">
        <v>100</v>
      </c>
      <c r="CV69" s="18" t="s">
        <v>98</v>
      </c>
      <c r="CW69" s="18" t="s">
        <v>100</v>
      </c>
      <c r="CX69" s="18" t="s">
        <v>98</v>
      </c>
      <c r="CY69" s="18" t="s">
        <v>100</v>
      </c>
      <c r="CZ69" s="18" t="s">
        <v>100</v>
      </c>
      <c r="DA69" s="18" t="s">
        <v>100</v>
      </c>
      <c r="DB69" s="18" t="s">
        <v>100</v>
      </c>
      <c r="DC69" s="19"/>
      <c r="DD69" s="18" t="s">
        <v>98</v>
      </c>
      <c r="DE69" s="18" t="s">
        <v>100</v>
      </c>
      <c r="DF69" s="18" t="s">
        <v>100</v>
      </c>
      <c r="DG69" s="18" t="s">
        <v>100</v>
      </c>
      <c r="DH69" s="18" t="s">
        <v>100</v>
      </c>
      <c r="DI69" s="18" t="s">
        <v>100</v>
      </c>
      <c r="DJ69" s="19"/>
      <c r="DK69" s="23"/>
    </row>
    <row r="70" spans="1:115" s="11" customFormat="1" ht="21.75" customHeight="1" x14ac:dyDescent="0.25">
      <c r="A70" s="17">
        <v>127</v>
      </c>
      <c r="B70" s="18" t="s">
        <v>1187</v>
      </c>
      <c r="C70" s="18" t="s">
        <v>109</v>
      </c>
      <c r="D70" s="19" t="s">
        <v>1188</v>
      </c>
      <c r="E70" s="20" t="s">
        <v>1126</v>
      </c>
      <c r="F70" s="20" t="s">
        <v>1127</v>
      </c>
      <c r="G70" s="18" t="s">
        <v>1128</v>
      </c>
      <c r="H70" s="18" t="s">
        <v>1129</v>
      </c>
      <c r="I70" s="20" t="s">
        <v>1126</v>
      </c>
      <c r="J70" s="18" t="s">
        <v>1128</v>
      </c>
      <c r="K70" s="21">
        <v>354</v>
      </c>
      <c r="L70" s="21">
        <v>344</v>
      </c>
      <c r="M70" s="22">
        <v>303</v>
      </c>
      <c r="N70" s="22">
        <v>301</v>
      </c>
      <c r="O70" s="46">
        <v>303</v>
      </c>
      <c r="P70" s="51">
        <v>296000</v>
      </c>
      <c r="Q70" s="51">
        <v>299000</v>
      </c>
      <c r="R70" s="51">
        <v>329000</v>
      </c>
      <c r="S70" s="51">
        <v>334000</v>
      </c>
      <c r="T70" s="52">
        <v>287000</v>
      </c>
      <c r="U70" s="18" t="s">
        <v>1189</v>
      </c>
      <c r="V70" s="19" t="s">
        <v>100</v>
      </c>
      <c r="W70" s="19">
        <v>3</v>
      </c>
      <c r="X70" s="19">
        <v>82</v>
      </c>
      <c r="Y70" s="19">
        <v>5</v>
      </c>
      <c r="Z70" s="19">
        <v>16070</v>
      </c>
      <c r="AA70" s="223">
        <v>21</v>
      </c>
      <c r="AB70" s="19">
        <v>5900</v>
      </c>
      <c r="AC70" s="94">
        <f t="shared" si="11"/>
        <v>27.333333333333332</v>
      </c>
      <c r="AD70" s="88">
        <f t="shared" si="12"/>
        <v>0.27062706270627063</v>
      </c>
      <c r="AE70" s="94">
        <f t="shared" si="13"/>
        <v>1.6666666666666667</v>
      </c>
      <c r="AF70" s="95">
        <f t="shared" si="15"/>
        <v>60.975609756097562</v>
      </c>
      <c r="AG70" s="95">
        <f t="shared" si="14"/>
        <v>5356.666666666667</v>
      </c>
      <c r="AH70" s="91">
        <f t="shared" si="16"/>
        <v>53.036303630363037</v>
      </c>
      <c r="AI70" s="18">
        <v>24</v>
      </c>
      <c r="AJ70" s="18">
        <v>76</v>
      </c>
      <c r="AK70" s="18"/>
      <c r="AL70" s="18"/>
      <c r="AM70" s="18"/>
      <c r="AN70" s="18"/>
      <c r="AO70" s="19"/>
      <c r="AP70" s="223">
        <v>15</v>
      </c>
      <c r="AQ70" s="18" t="s">
        <v>99</v>
      </c>
      <c r="AR70" s="18"/>
      <c r="AS70" s="18" t="s">
        <v>99</v>
      </c>
      <c r="AT70" s="18"/>
      <c r="AU70" s="18" t="s">
        <v>99</v>
      </c>
      <c r="AV70" s="19"/>
      <c r="AW70" s="18" t="s">
        <v>98</v>
      </c>
      <c r="AX70" s="19"/>
      <c r="AY70" s="18" t="s">
        <v>98</v>
      </c>
      <c r="AZ70" s="18" t="s">
        <v>100</v>
      </c>
      <c r="BA70" s="18" t="s">
        <v>100</v>
      </c>
      <c r="BB70" s="18" t="s">
        <v>100</v>
      </c>
      <c r="BC70" s="18" t="s">
        <v>100</v>
      </c>
      <c r="BD70" s="19"/>
      <c r="BE70" s="18" t="s">
        <v>102</v>
      </c>
      <c r="BF70" s="19"/>
      <c r="BG70" s="18">
        <v>3412</v>
      </c>
      <c r="BH70" s="18">
        <v>3776</v>
      </c>
      <c r="BI70" s="18">
        <v>3605</v>
      </c>
      <c r="BJ70" s="18">
        <v>3279</v>
      </c>
      <c r="BK70" s="18">
        <v>3440</v>
      </c>
      <c r="BL70" s="230">
        <f t="shared" si="17"/>
        <v>14.079207920792079</v>
      </c>
      <c r="BM70" s="18">
        <v>372</v>
      </c>
      <c r="BN70" s="18">
        <v>966</v>
      </c>
      <c r="BO70" s="18">
        <v>936</v>
      </c>
      <c r="BP70" s="18"/>
      <c r="BQ70" s="18">
        <v>826</v>
      </c>
      <c r="BR70" s="18"/>
      <c r="BS70" s="18"/>
      <c r="BT70" s="18"/>
      <c r="BU70" s="18"/>
      <c r="BV70" s="18"/>
      <c r="BW70" s="18"/>
      <c r="BX70" s="18"/>
      <c r="BY70" s="18"/>
      <c r="BZ70" s="18"/>
      <c r="CA70" s="18"/>
      <c r="CB70" s="18"/>
      <c r="CC70" s="18"/>
      <c r="CD70" s="18"/>
      <c r="CE70" s="18"/>
      <c r="CF70" s="19"/>
      <c r="CG70" s="19" t="s">
        <v>100</v>
      </c>
      <c r="CH70" s="19" t="s">
        <v>103</v>
      </c>
      <c r="CI70" s="18" t="s">
        <v>363</v>
      </c>
      <c r="CJ70" s="19"/>
      <c r="CK70" s="19" t="s">
        <v>105</v>
      </c>
      <c r="CL70" s="18" t="s">
        <v>100</v>
      </c>
      <c r="CM70" s="19"/>
      <c r="CN70" s="18" t="s">
        <v>100</v>
      </c>
      <c r="CO70" s="19"/>
      <c r="CP70" s="18" t="s">
        <v>98</v>
      </c>
      <c r="CQ70" s="18" t="s">
        <v>98</v>
      </c>
      <c r="CR70" s="18" t="s">
        <v>100</v>
      </c>
      <c r="CS70" s="18" t="s">
        <v>100</v>
      </c>
      <c r="CT70" s="19"/>
      <c r="CU70" s="18" t="s">
        <v>100</v>
      </c>
      <c r="CV70" s="18" t="s">
        <v>98</v>
      </c>
      <c r="CW70" s="18" t="s">
        <v>100</v>
      </c>
      <c r="CX70" s="18" t="s">
        <v>98</v>
      </c>
      <c r="CY70" s="18" t="s">
        <v>100</v>
      </c>
      <c r="CZ70" s="18" t="s">
        <v>100</v>
      </c>
      <c r="DA70" s="18" t="s">
        <v>100</v>
      </c>
      <c r="DB70" s="18" t="s">
        <v>100</v>
      </c>
      <c r="DC70" s="19"/>
      <c r="DD70" s="18" t="s">
        <v>100</v>
      </c>
      <c r="DE70" s="18" t="s">
        <v>98</v>
      </c>
      <c r="DF70" s="18" t="s">
        <v>100</v>
      </c>
      <c r="DG70" s="18" t="s">
        <v>100</v>
      </c>
      <c r="DH70" s="18" t="s">
        <v>100</v>
      </c>
      <c r="DI70" s="18" t="s">
        <v>100</v>
      </c>
      <c r="DJ70" s="19"/>
      <c r="DK70" s="23"/>
    </row>
    <row r="71" spans="1:115" s="33" customFormat="1" ht="21.75" customHeight="1" x14ac:dyDescent="0.25">
      <c r="A71" s="17">
        <v>130</v>
      </c>
      <c r="B71" s="18" t="s">
        <v>1208</v>
      </c>
      <c r="C71" s="18" t="s">
        <v>109</v>
      </c>
      <c r="D71" s="19" t="s">
        <v>1209</v>
      </c>
      <c r="E71" s="20" t="s">
        <v>527</v>
      </c>
      <c r="F71" s="20" t="s">
        <v>528</v>
      </c>
      <c r="G71" s="18" t="s">
        <v>529</v>
      </c>
      <c r="H71" s="18" t="s">
        <v>530</v>
      </c>
      <c r="I71" s="20" t="s">
        <v>527</v>
      </c>
      <c r="J71" s="18" t="s">
        <v>529</v>
      </c>
      <c r="K71" s="21">
        <v>350</v>
      </c>
      <c r="L71" s="21">
        <v>344</v>
      </c>
      <c r="M71" s="22">
        <v>322</v>
      </c>
      <c r="N71" s="22">
        <v>313</v>
      </c>
      <c r="O71" s="19">
        <v>313</v>
      </c>
      <c r="P71" s="51">
        <v>277000</v>
      </c>
      <c r="Q71" s="51">
        <v>298000</v>
      </c>
      <c r="R71" s="51">
        <v>324000</v>
      </c>
      <c r="S71" s="51">
        <v>318000</v>
      </c>
      <c r="T71" s="52">
        <v>319000</v>
      </c>
      <c r="U71" s="18" t="s">
        <v>1210</v>
      </c>
      <c r="V71" s="19" t="s">
        <v>100</v>
      </c>
      <c r="W71" s="19">
        <v>3</v>
      </c>
      <c r="X71" s="19">
        <v>59</v>
      </c>
      <c r="Y71" s="19">
        <v>4</v>
      </c>
      <c r="Z71" s="19">
        <v>19599</v>
      </c>
      <c r="AA71" s="223">
        <v>23</v>
      </c>
      <c r="AB71" s="19">
        <v>5987</v>
      </c>
      <c r="AC71" s="94">
        <f t="shared" si="11"/>
        <v>19.666666666666668</v>
      </c>
      <c r="AD71" s="88">
        <f t="shared" si="12"/>
        <v>0.18849840255591055</v>
      </c>
      <c r="AE71" s="94">
        <f t="shared" si="13"/>
        <v>1.3333333333333333</v>
      </c>
      <c r="AF71" s="95">
        <f t="shared" si="15"/>
        <v>67.79661016949153</v>
      </c>
      <c r="AG71" s="95">
        <f t="shared" si="14"/>
        <v>6533</v>
      </c>
      <c r="AH71" s="91">
        <f t="shared" si="16"/>
        <v>62.616613418530349</v>
      </c>
      <c r="AI71" s="18"/>
      <c r="AJ71" s="18">
        <v>100</v>
      </c>
      <c r="AK71" s="18"/>
      <c r="AL71" s="18"/>
      <c r="AM71" s="18"/>
      <c r="AN71" s="18"/>
      <c r="AO71" s="19"/>
      <c r="AP71" s="223">
        <v>14</v>
      </c>
      <c r="AQ71" s="18" t="s">
        <v>99</v>
      </c>
      <c r="AR71" s="18"/>
      <c r="AS71" s="18" t="s">
        <v>99</v>
      </c>
      <c r="AT71" s="18"/>
      <c r="AU71" s="18" t="s">
        <v>99</v>
      </c>
      <c r="AV71" s="19"/>
      <c r="AW71" s="18" t="s">
        <v>98</v>
      </c>
      <c r="AX71" s="19"/>
      <c r="AY71" s="18" t="s">
        <v>100</v>
      </c>
      <c r="AZ71" s="18" t="s">
        <v>100</v>
      </c>
      <c r="BA71" s="18" t="s">
        <v>100</v>
      </c>
      <c r="BB71" s="18" t="s">
        <v>100</v>
      </c>
      <c r="BC71" s="18" t="s">
        <v>98</v>
      </c>
      <c r="BD71" s="19" t="s">
        <v>117</v>
      </c>
      <c r="BE71" s="18" t="s">
        <v>102</v>
      </c>
      <c r="BF71" s="19"/>
      <c r="BG71" s="18">
        <v>4946</v>
      </c>
      <c r="BH71" s="18">
        <v>4729</v>
      </c>
      <c r="BI71" s="18">
        <v>4663</v>
      </c>
      <c r="BJ71" s="18">
        <v>4819</v>
      </c>
      <c r="BK71" s="18">
        <v>5243</v>
      </c>
      <c r="BL71" s="230">
        <f t="shared" si="17"/>
        <v>18.884984025559106</v>
      </c>
      <c r="BM71" s="18">
        <v>980</v>
      </c>
      <c r="BN71" s="18">
        <v>3004</v>
      </c>
      <c r="BO71" s="18">
        <v>820</v>
      </c>
      <c r="BP71" s="18">
        <v>3255</v>
      </c>
      <c r="BQ71" s="18">
        <v>668</v>
      </c>
      <c r="BR71" s="18"/>
      <c r="BS71" s="18"/>
      <c r="BT71" s="18"/>
      <c r="BU71" s="18"/>
      <c r="BV71" s="18"/>
      <c r="BW71" s="18"/>
      <c r="BX71" s="18"/>
      <c r="BY71" s="18"/>
      <c r="BZ71" s="18"/>
      <c r="CA71" s="18"/>
      <c r="CB71" s="18"/>
      <c r="CC71" s="18"/>
      <c r="CD71" s="18"/>
      <c r="CE71" s="18"/>
      <c r="CF71" s="19"/>
      <c r="CG71" s="19" t="s">
        <v>100</v>
      </c>
      <c r="CH71" s="19" t="s">
        <v>235</v>
      </c>
      <c r="CI71" s="18" t="s">
        <v>130</v>
      </c>
      <c r="CJ71" s="19" t="s">
        <v>1211</v>
      </c>
      <c r="CK71" s="19" t="s">
        <v>105</v>
      </c>
      <c r="CL71" s="18" t="s">
        <v>98</v>
      </c>
      <c r="CM71" s="19" t="s">
        <v>531</v>
      </c>
      <c r="CN71" s="18" t="s">
        <v>98</v>
      </c>
      <c r="CO71" s="19" t="s">
        <v>531</v>
      </c>
      <c r="CP71" s="18" t="s">
        <v>98</v>
      </c>
      <c r="CQ71" s="18" t="s">
        <v>100</v>
      </c>
      <c r="CR71" s="18" t="s">
        <v>100</v>
      </c>
      <c r="CS71" s="18" t="s">
        <v>100</v>
      </c>
      <c r="CT71" s="19"/>
      <c r="CU71" s="18" t="s">
        <v>100</v>
      </c>
      <c r="CV71" s="18" t="s">
        <v>98</v>
      </c>
      <c r="CW71" s="18" t="s">
        <v>100</v>
      </c>
      <c r="CX71" s="18" t="s">
        <v>98</v>
      </c>
      <c r="CY71" s="18" t="s">
        <v>100</v>
      </c>
      <c r="CZ71" s="18" t="s">
        <v>100</v>
      </c>
      <c r="DA71" s="18" t="s">
        <v>100</v>
      </c>
      <c r="DB71" s="18" t="s">
        <v>98</v>
      </c>
      <c r="DC71" s="19" t="s">
        <v>1212</v>
      </c>
      <c r="DD71" s="18" t="s">
        <v>100</v>
      </c>
      <c r="DE71" s="18" t="s">
        <v>100</v>
      </c>
      <c r="DF71" s="18" t="s">
        <v>100</v>
      </c>
      <c r="DG71" s="18" t="s">
        <v>100</v>
      </c>
      <c r="DH71" s="18" t="s">
        <v>100</v>
      </c>
      <c r="DI71" s="18" t="s">
        <v>98</v>
      </c>
      <c r="DJ71" s="19" t="s">
        <v>154</v>
      </c>
      <c r="DK71" s="23"/>
    </row>
    <row r="72" spans="1:115" s="11" customFormat="1" ht="21.75" customHeight="1" x14ac:dyDescent="0.25">
      <c r="A72" s="17">
        <v>132</v>
      </c>
      <c r="B72" s="18" t="s">
        <v>1222</v>
      </c>
      <c r="C72" s="18" t="s">
        <v>109</v>
      </c>
      <c r="D72" s="19" t="s">
        <v>1223</v>
      </c>
      <c r="E72" s="20" t="s">
        <v>573</v>
      </c>
      <c r="F72" s="20" t="s">
        <v>574</v>
      </c>
      <c r="G72" s="18" t="s">
        <v>575</v>
      </c>
      <c r="H72" s="18" t="s">
        <v>576</v>
      </c>
      <c r="I72" s="20" t="s">
        <v>577</v>
      </c>
      <c r="J72" s="18" t="s">
        <v>578</v>
      </c>
      <c r="K72" s="21">
        <v>161</v>
      </c>
      <c r="L72" s="21">
        <v>160</v>
      </c>
      <c r="M72" s="22">
        <v>161</v>
      </c>
      <c r="N72" s="22">
        <v>161</v>
      </c>
      <c r="O72" s="46">
        <v>148</v>
      </c>
      <c r="P72" s="51">
        <v>135000</v>
      </c>
      <c r="Q72" s="51">
        <v>133000</v>
      </c>
      <c r="R72" s="51">
        <v>133000</v>
      </c>
      <c r="S72" s="51">
        <v>144000</v>
      </c>
      <c r="T72" s="52">
        <v>147000</v>
      </c>
      <c r="U72" s="18"/>
      <c r="V72" s="19" t="s">
        <v>98</v>
      </c>
      <c r="W72" s="19">
        <v>1</v>
      </c>
      <c r="X72" s="19">
        <v>28</v>
      </c>
      <c r="Y72" s="19">
        <v>1</v>
      </c>
      <c r="Z72" s="19">
        <v>3912</v>
      </c>
      <c r="AA72" s="223">
        <v>16</v>
      </c>
      <c r="AB72" s="19">
        <v>5268</v>
      </c>
      <c r="AC72" s="94">
        <f t="shared" si="11"/>
        <v>28</v>
      </c>
      <c r="AD72" s="88">
        <f t="shared" si="12"/>
        <v>0.1891891891891892</v>
      </c>
      <c r="AE72" s="94">
        <f t="shared" si="13"/>
        <v>1</v>
      </c>
      <c r="AF72" s="95">
        <f t="shared" si="15"/>
        <v>35.714285714285715</v>
      </c>
      <c r="AG72" s="95">
        <f t="shared" si="14"/>
        <v>3912</v>
      </c>
      <c r="AH72" s="91">
        <f t="shared" si="16"/>
        <v>26.432432432432432</v>
      </c>
      <c r="AI72" s="18">
        <v>7</v>
      </c>
      <c r="AJ72" s="18">
        <v>89</v>
      </c>
      <c r="AK72" s="18"/>
      <c r="AL72" s="18"/>
      <c r="AM72" s="18"/>
      <c r="AN72" s="18">
        <v>4</v>
      </c>
      <c r="AO72" s="19"/>
      <c r="AP72" s="223">
        <v>18</v>
      </c>
      <c r="AQ72" s="35">
        <v>0.5</v>
      </c>
      <c r="AR72" s="18"/>
      <c r="AS72" s="35">
        <v>0.25</v>
      </c>
      <c r="AT72" s="18"/>
      <c r="AU72" s="35">
        <v>1</v>
      </c>
      <c r="AV72" s="19"/>
      <c r="AW72" s="18" t="s">
        <v>98</v>
      </c>
      <c r="AX72" s="19"/>
      <c r="AY72" s="18" t="s">
        <v>100</v>
      </c>
      <c r="AZ72" s="18" t="s">
        <v>100</v>
      </c>
      <c r="BA72" s="18" t="s">
        <v>100</v>
      </c>
      <c r="BB72" s="18" t="s">
        <v>100</v>
      </c>
      <c r="BC72" s="18" t="s">
        <v>98</v>
      </c>
      <c r="BD72" s="19" t="s">
        <v>117</v>
      </c>
      <c r="BE72" s="18" t="s">
        <v>102</v>
      </c>
      <c r="BF72" s="19"/>
      <c r="BG72" s="18">
        <v>726</v>
      </c>
      <c r="BH72" s="18">
        <v>1186</v>
      </c>
      <c r="BI72" s="18">
        <v>820</v>
      </c>
      <c r="BJ72" s="18">
        <v>921</v>
      </c>
      <c r="BK72" s="18">
        <v>1246</v>
      </c>
      <c r="BL72" s="230" t="str">
        <f t="shared" si="17"/>
        <v/>
      </c>
      <c r="BM72" s="18"/>
      <c r="BN72" s="18"/>
      <c r="BO72" s="18"/>
      <c r="BP72" s="18"/>
      <c r="BQ72" s="18"/>
      <c r="BR72" s="18"/>
      <c r="BS72" s="18"/>
      <c r="BT72" s="18"/>
      <c r="BU72" s="18"/>
      <c r="BV72" s="18"/>
      <c r="BW72" s="18"/>
      <c r="BX72" s="18"/>
      <c r="BY72" s="18"/>
      <c r="BZ72" s="18"/>
      <c r="CA72" s="18"/>
      <c r="CB72" s="18">
        <v>100</v>
      </c>
      <c r="CC72" s="18">
        <v>100</v>
      </c>
      <c r="CD72" s="18">
        <v>100</v>
      </c>
      <c r="CE72" s="18">
        <v>100</v>
      </c>
      <c r="CF72" s="19">
        <v>100</v>
      </c>
      <c r="CG72" s="19" t="s">
        <v>100</v>
      </c>
      <c r="CH72" s="19" t="s">
        <v>103</v>
      </c>
      <c r="CI72" s="18" t="s">
        <v>130</v>
      </c>
      <c r="CJ72" s="19"/>
      <c r="CK72" s="19" t="s">
        <v>105</v>
      </c>
      <c r="CL72" s="18" t="s">
        <v>98</v>
      </c>
      <c r="CM72" s="19" t="s">
        <v>1224</v>
      </c>
      <c r="CN72" s="18" t="s">
        <v>98</v>
      </c>
      <c r="CO72" s="19" t="s">
        <v>106</v>
      </c>
      <c r="CP72" s="18" t="s">
        <v>100</v>
      </c>
      <c r="CQ72" s="18" t="s">
        <v>98</v>
      </c>
      <c r="CR72" s="18" t="s">
        <v>100</v>
      </c>
      <c r="CS72" s="18" t="s">
        <v>98</v>
      </c>
      <c r="CT72" s="19" t="s">
        <v>258</v>
      </c>
      <c r="CU72" s="18" t="s">
        <v>100</v>
      </c>
      <c r="CV72" s="18" t="s">
        <v>100</v>
      </c>
      <c r="CW72" s="18" t="s">
        <v>100</v>
      </c>
      <c r="CX72" s="18" t="s">
        <v>98</v>
      </c>
      <c r="CY72" s="18" t="s">
        <v>100</v>
      </c>
      <c r="CZ72" s="18" t="s">
        <v>98</v>
      </c>
      <c r="DA72" s="18" t="s">
        <v>100</v>
      </c>
      <c r="DB72" s="18" t="s">
        <v>100</v>
      </c>
      <c r="DC72" s="19"/>
      <c r="DD72" s="18" t="s">
        <v>98</v>
      </c>
      <c r="DE72" s="18" t="s">
        <v>100</v>
      </c>
      <c r="DF72" s="18" t="s">
        <v>100</v>
      </c>
      <c r="DG72" s="18" t="s">
        <v>100</v>
      </c>
      <c r="DH72" s="18" t="s">
        <v>100</v>
      </c>
      <c r="DI72" s="18" t="s">
        <v>100</v>
      </c>
      <c r="DJ72" s="19"/>
      <c r="DK72" s="23"/>
    </row>
    <row r="73" spans="1:115" s="11" customFormat="1" ht="21.75" customHeight="1" x14ac:dyDescent="0.25">
      <c r="A73" s="17">
        <v>133</v>
      </c>
      <c r="B73" s="18" t="s">
        <v>1225</v>
      </c>
      <c r="C73" s="18" t="s">
        <v>1226</v>
      </c>
      <c r="D73" s="19" t="s">
        <v>1227</v>
      </c>
      <c r="E73" s="20" t="s">
        <v>1228</v>
      </c>
      <c r="F73" s="20" t="s">
        <v>1228</v>
      </c>
      <c r="G73" s="18" t="s">
        <v>1229</v>
      </c>
      <c r="H73" s="18" t="s">
        <v>1118</v>
      </c>
      <c r="I73" s="20" t="s">
        <v>1119</v>
      </c>
      <c r="J73" s="18" t="s">
        <v>1120</v>
      </c>
      <c r="K73" s="21">
        <v>304</v>
      </c>
      <c r="L73" s="21">
        <v>288</v>
      </c>
      <c r="M73" s="22">
        <v>289</v>
      </c>
      <c r="N73" s="22">
        <v>294</v>
      </c>
      <c r="O73" s="46">
        <v>292</v>
      </c>
      <c r="P73" s="51">
        <v>314000</v>
      </c>
      <c r="Q73" s="51">
        <v>256000</v>
      </c>
      <c r="R73" s="51">
        <v>292000</v>
      </c>
      <c r="S73" s="51">
        <v>283000</v>
      </c>
      <c r="T73" s="52">
        <v>312000</v>
      </c>
      <c r="U73" s="18"/>
      <c r="V73" s="19" t="s">
        <v>98</v>
      </c>
      <c r="W73" s="19">
        <v>3</v>
      </c>
      <c r="X73" s="19">
        <v>71</v>
      </c>
      <c r="Y73" s="19">
        <v>5</v>
      </c>
      <c r="Z73" s="19">
        <v>15092</v>
      </c>
      <c r="AA73" s="223">
        <v>16</v>
      </c>
      <c r="AB73" s="19">
        <v>3117</v>
      </c>
      <c r="AC73" s="94">
        <f t="shared" si="11"/>
        <v>23.666666666666668</v>
      </c>
      <c r="AD73" s="88">
        <f t="shared" si="12"/>
        <v>0.24315068493150685</v>
      </c>
      <c r="AE73" s="94">
        <f t="shared" si="13"/>
        <v>1.6666666666666667</v>
      </c>
      <c r="AF73" s="95">
        <f t="shared" si="15"/>
        <v>70.422535211267601</v>
      </c>
      <c r="AG73" s="95">
        <f t="shared" si="14"/>
        <v>5030.666666666667</v>
      </c>
      <c r="AH73" s="91">
        <f t="shared" si="16"/>
        <v>51.684931506849317</v>
      </c>
      <c r="AI73" s="18"/>
      <c r="AJ73" s="18">
        <v>89</v>
      </c>
      <c r="AK73" s="18"/>
      <c r="AL73" s="18">
        <v>11</v>
      </c>
      <c r="AM73" s="18"/>
      <c r="AN73" s="18"/>
      <c r="AO73" s="19"/>
      <c r="AP73" s="223">
        <v>16</v>
      </c>
      <c r="AQ73" s="35">
        <v>1</v>
      </c>
      <c r="AR73" s="18"/>
      <c r="AS73" s="35">
        <v>0.5</v>
      </c>
      <c r="AT73" s="18"/>
      <c r="AU73" s="35">
        <v>1</v>
      </c>
      <c r="AV73" s="19"/>
      <c r="AW73" s="18" t="s">
        <v>98</v>
      </c>
      <c r="AX73" s="19"/>
      <c r="AY73" s="18" t="s">
        <v>98</v>
      </c>
      <c r="AZ73" s="18" t="s">
        <v>100</v>
      </c>
      <c r="BA73" s="18" t="s">
        <v>100</v>
      </c>
      <c r="BB73" s="18" t="s">
        <v>100</v>
      </c>
      <c r="BC73" s="18" t="s">
        <v>100</v>
      </c>
      <c r="BD73" s="19"/>
      <c r="BE73" s="18" t="s">
        <v>102</v>
      </c>
      <c r="BF73" s="19"/>
      <c r="BG73" s="18">
        <v>2721</v>
      </c>
      <c r="BH73" s="18">
        <v>2708</v>
      </c>
      <c r="BI73" s="18">
        <v>2717</v>
      </c>
      <c r="BJ73" s="18">
        <v>2902</v>
      </c>
      <c r="BK73" s="18">
        <v>3381</v>
      </c>
      <c r="BL73" s="230">
        <f t="shared" si="17"/>
        <v>15.253424657534246</v>
      </c>
      <c r="BM73" s="18">
        <v>2316</v>
      </c>
      <c r="BN73" s="18">
        <v>1002</v>
      </c>
      <c r="BO73" s="18">
        <v>1288</v>
      </c>
      <c r="BP73" s="18">
        <v>124</v>
      </c>
      <c r="BQ73" s="18">
        <v>1073</v>
      </c>
      <c r="BR73" s="18"/>
      <c r="BS73" s="18"/>
      <c r="BT73" s="18"/>
      <c r="BU73" s="18"/>
      <c r="BV73" s="18"/>
      <c r="BW73" s="18"/>
      <c r="BX73" s="18"/>
      <c r="BY73" s="18"/>
      <c r="BZ73" s="18"/>
      <c r="CA73" s="18"/>
      <c r="CB73" s="18"/>
      <c r="CC73" s="18"/>
      <c r="CD73" s="18"/>
      <c r="CE73" s="18"/>
      <c r="CF73" s="19"/>
      <c r="CG73" s="19" t="s">
        <v>100</v>
      </c>
      <c r="CH73" s="19" t="s">
        <v>118</v>
      </c>
      <c r="CI73" s="18" t="s">
        <v>104</v>
      </c>
      <c r="CJ73" s="19"/>
      <c r="CK73" s="19" t="s">
        <v>105</v>
      </c>
      <c r="CL73" s="18" t="s">
        <v>98</v>
      </c>
      <c r="CM73" s="19" t="s">
        <v>1230</v>
      </c>
      <c r="CN73" s="18" t="s">
        <v>98</v>
      </c>
      <c r="CO73" s="19" t="s">
        <v>106</v>
      </c>
      <c r="CP73" s="18" t="s">
        <v>100</v>
      </c>
      <c r="CQ73" s="18" t="s">
        <v>98</v>
      </c>
      <c r="CR73" s="18" t="s">
        <v>100</v>
      </c>
      <c r="CS73" s="18" t="s">
        <v>100</v>
      </c>
      <c r="CT73" s="19"/>
      <c r="CU73" s="18" t="s">
        <v>100</v>
      </c>
      <c r="CV73" s="18" t="s">
        <v>98</v>
      </c>
      <c r="CW73" s="18" t="s">
        <v>100</v>
      </c>
      <c r="CX73" s="18" t="s">
        <v>98</v>
      </c>
      <c r="CY73" s="18" t="s">
        <v>100</v>
      </c>
      <c r="CZ73" s="18" t="s">
        <v>100</v>
      </c>
      <c r="DA73" s="18" t="s">
        <v>100</v>
      </c>
      <c r="DB73" s="18" t="s">
        <v>100</v>
      </c>
      <c r="DC73" s="19"/>
      <c r="DD73" s="18" t="s">
        <v>98</v>
      </c>
      <c r="DE73" s="18" t="s">
        <v>98</v>
      </c>
      <c r="DF73" s="18" t="s">
        <v>100</v>
      </c>
      <c r="DG73" s="18" t="s">
        <v>100</v>
      </c>
      <c r="DH73" s="18" t="s">
        <v>100</v>
      </c>
      <c r="DI73" s="18" t="s">
        <v>100</v>
      </c>
      <c r="DJ73" s="19"/>
      <c r="DK73" s="23"/>
    </row>
    <row r="74" spans="1:115" s="33" customFormat="1" ht="21.75" customHeight="1" x14ac:dyDescent="0.25">
      <c r="A74" s="17">
        <v>134</v>
      </c>
      <c r="B74" s="18" t="s">
        <v>1231</v>
      </c>
      <c r="C74" s="18" t="s">
        <v>109</v>
      </c>
      <c r="D74" s="19" t="s">
        <v>1232</v>
      </c>
      <c r="E74" s="20"/>
      <c r="F74" s="20"/>
      <c r="G74" s="18"/>
      <c r="H74" s="18" t="s">
        <v>370</v>
      </c>
      <c r="I74" s="20" t="s">
        <v>371</v>
      </c>
      <c r="J74" s="18" t="s">
        <v>372</v>
      </c>
      <c r="K74" s="21">
        <v>232</v>
      </c>
      <c r="L74" s="21">
        <v>227</v>
      </c>
      <c r="M74" s="22">
        <v>228</v>
      </c>
      <c r="N74" s="22">
        <v>229</v>
      </c>
      <c r="O74" s="46">
        <v>241</v>
      </c>
      <c r="P74" s="51">
        <v>295000</v>
      </c>
      <c r="Q74" s="51">
        <v>303000</v>
      </c>
      <c r="R74" s="51">
        <v>281000</v>
      </c>
      <c r="S74" s="51">
        <v>323000</v>
      </c>
      <c r="T74" s="52">
        <v>280000</v>
      </c>
      <c r="U74" s="18"/>
      <c r="V74" s="19" t="s">
        <v>98</v>
      </c>
      <c r="W74" s="19">
        <v>2</v>
      </c>
      <c r="X74" s="19">
        <v>58</v>
      </c>
      <c r="Y74" s="19">
        <v>7</v>
      </c>
      <c r="Z74" s="19">
        <v>18063</v>
      </c>
      <c r="AA74" s="223">
        <v>19</v>
      </c>
      <c r="AB74" s="19">
        <v>9730</v>
      </c>
      <c r="AC74" s="94">
        <f t="shared" si="11"/>
        <v>29</v>
      </c>
      <c r="AD74" s="88">
        <f t="shared" si="12"/>
        <v>0.24066390041493776</v>
      </c>
      <c r="AE74" s="94">
        <f t="shared" si="13"/>
        <v>3.5</v>
      </c>
      <c r="AF74" s="95">
        <f t="shared" si="15"/>
        <v>120.68965517241379</v>
      </c>
      <c r="AG74" s="95">
        <f t="shared" si="14"/>
        <v>9031.5</v>
      </c>
      <c r="AH74" s="91">
        <f t="shared" si="16"/>
        <v>74.950207468879668</v>
      </c>
      <c r="AI74" s="18">
        <v>100</v>
      </c>
      <c r="AJ74" s="18"/>
      <c r="AK74" s="18"/>
      <c r="AL74" s="18"/>
      <c r="AM74" s="18"/>
      <c r="AN74" s="18"/>
      <c r="AO74" s="19"/>
      <c r="AP74" s="223">
        <v>20</v>
      </c>
      <c r="AQ74" s="35">
        <v>0.5</v>
      </c>
      <c r="AR74" s="18"/>
      <c r="AS74" s="35">
        <v>0.5</v>
      </c>
      <c r="AT74" s="18"/>
      <c r="AU74" s="18" t="s">
        <v>99</v>
      </c>
      <c r="AV74" s="19"/>
      <c r="AW74" s="18" t="s">
        <v>98</v>
      </c>
      <c r="AX74" s="19"/>
      <c r="AY74" s="18" t="s">
        <v>100</v>
      </c>
      <c r="AZ74" s="18" t="s">
        <v>100</v>
      </c>
      <c r="BA74" s="18" t="s">
        <v>100</v>
      </c>
      <c r="BB74" s="18" t="s">
        <v>100</v>
      </c>
      <c r="BC74" s="18" t="s">
        <v>100</v>
      </c>
      <c r="BD74" s="19"/>
      <c r="BE74" s="18" t="s">
        <v>102</v>
      </c>
      <c r="BF74" s="19"/>
      <c r="BG74" s="18">
        <v>3252</v>
      </c>
      <c r="BH74" s="18">
        <v>3173</v>
      </c>
      <c r="BI74" s="18">
        <v>3462</v>
      </c>
      <c r="BJ74" s="18">
        <v>3600</v>
      </c>
      <c r="BK74" s="18">
        <v>3733</v>
      </c>
      <c r="BL74" s="230">
        <f t="shared" si="17"/>
        <v>16.887966804979254</v>
      </c>
      <c r="BM74" s="18">
        <v>786</v>
      </c>
      <c r="BN74" s="18">
        <v>248</v>
      </c>
      <c r="BO74" s="18">
        <v>186</v>
      </c>
      <c r="BP74" s="18">
        <v>309</v>
      </c>
      <c r="BQ74" s="18">
        <v>337</v>
      </c>
      <c r="BR74" s="18"/>
      <c r="BS74" s="18"/>
      <c r="BT74" s="18"/>
      <c r="BU74" s="18"/>
      <c r="BV74" s="18"/>
      <c r="BW74" s="18"/>
      <c r="BX74" s="18"/>
      <c r="BY74" s="18"/>
      <c r="BZ74" s="18"/>
      <c r="CA74" s="18"/>
      <c r="CB74" s="18"/>
      <c r="CC74" s="18"/>
      <c r="CD74" s="18"/>
      <c r="CE74" s="18"/>
      <c r="CF74" s="19"/>
      <c r="CG74" s="19" t="s">
        <v>100</v>
      </c>
      <c r="CH74" s="19" t="s">
        <v>103</v>
      </c>
      <c r="CI74" s="18" t="s">
        <v>164</v>
      </c>
      <c r="CJ74" s="19"/>
      <c r="CK74" s="19" t="s">
        <v>105</v>
      </c>
      <c r="CL74" s="18" t="s">
        <v>100</v>
      </c>
      <c r="CM74" s="19"/>
      <c r="CN74" s="18" t="s">
        <v>100</v>
      </c>
      <c r="CO74" s="19"/>
      <c r="CP74" s="18" t="s">
        <v>98</v>
      </c>
      <c r="CQ74" s="18" t="s">
        <v>100</v>
      </c>
      <c r="CR74" s="18" t="s">
        <v>100</v>
      </c>
      <c r="CS74" s="18" t="s">
        <v>100</v>
      </c>
      <c r="CT74" s="19"/>
      <c r="CU74" s="18" t="s">
        <v>100</v>
      </c>
      <c r="CV74" s="18" t="s">
        <v>100</v>
      </c>
      <c r="CW74" s="18" t="s">
        <v>98</v>
      </c>
      <c r="CX74" s="18" t="s">
        <v>98</v>
      </c>
      <c r="CY74" s="18" t="s">
        <v>100</v>
      </c>
      <c r="CZ74" s="18" t="s">
        <v>100</v>
      </c>
      <c r="DA74" s="18" t="s">
        <v>100</v>
      </c>
      <c r="DB74" s="18" t="s">
        <v>100</v>
      </c>
      <c r="DC74" s="19"/>
      <c r="DD74" s="18" t="s">
        <v>98</v>
      </c>
      <c r="DE74" s="18" t="s">
        <v>100</v>
      </c>
      <c r="DF74" s="18" t="s">
        <v>100</v>
      </c>
      <c r="DG74" s="18" t="s">
        <v>100</v>
      </c>
      <c r="DH74" s="18" t="s">
        <v>100</v>
      </c>
      <c r="DI74" s="18" t="s">
        <v>100</v>
      </c>
      <c r="DJ74" s="19"/>
      <c r="DK74" s="23"/>
    </row>
    <row r="75" spans="1:115" s="11" customFormat="1" ht="21.75" customHeight="1" x14ac:dyDescent="0.25">
      <c r="A75" s="17">
        <v>136</v>
      </c>
      <c r="B75" s="18" t="s">
        <v>1245</v>
      </c>
      <c r="C75" s="18" t="s">
        <v>571</v>
      </c>
      <c r="D75" s="19" t="s">
        <v>1246</v>
      </c>
      <c r="E75" s="20" t="s">
        <v>1247</v>
      </c>
      <c r="F75" s="20" t="s">
        <v>1248</v>
      </c>
      <c r="G75" s="18" t="s">
        <v>1249</v>
      </c>
      <c r="H75" s="18" t="s">
        <v>307</v>
      </c>
      <c r="I75" s="20" t="s">
        <v>308</v>
      </c>
      <c r="J75" s="18" t="s">
        <v>309</v>
      </c>
      <c r="K75" s="21">
        <v>764</v>
      </c>
      <c r="L75" s="21">
        <v>745</v>
      </c>
      <c r="M75" s="22">
        <v>735</v>
      </c>
      <c r="N75" s="22">
        <v>736</v>
      </c>
      <c r="O75" s="46">
        <v>734</v>
      </c>
      <c r="P75" s="51">
        <v>1779148</v>
      </c>
      <c r="Q75" s="51">
        <v>1645275</v>
      </c>
      <c r="R75" s="51">
        <v>1688035</v>
      </c>
      <c r="S75" s="51">
        <v>1657781</v>
      </c>
      <c r="T75" s="52">
        <v>1820377</v>
      </c>
      <c r="U75" s="18"/>
      <c r="V75" s="19"/>
      <c r="W75" s="19"/>
      <c r="X75" s="19"/>
      <c r="Y75" s="19"/>
      <c r="Z75" s="19"/>
      <c r="AA75" s="223"/>
      <c r="AB75" s="19"/>
      <c r="AC75" s="94" t="str">
        <f t="shared" si="11"/>
        <v/>
      </c>
      <c r="AD75" s="88" t="str">
        <f t="shared" si="12"/>
        <v/>
      </c>
      <c r="AE75" s="94" t="str">
        <f t="shared" si="13"/>
        <v/>
      </c>
      <c r="AF75" s="95" t="str">
        <f t="shared" si="15"/>
        <v/>
      </c>
      <c r="AG75" s="95" t="str">
        <f t="shared" si="14"/>
        <v/>
      </c>
      <c r="AH75" s="91" t="str">
        <f t="shared" si="16"/>
        <v/>
      </c>
      <c r="AI75" s="18"/>
      <c r="AJ75" s="18"/>
      <c r="AK75" s="18"/>
      <c r="AL75" s="18"/>
      <c r="AM75" s="18"/>
      <c r="AN75" s="18"/>
      <c r="AO75" s="19"/>
      <c r="AP75" s="223"/>
      <c r="AQ75" s="18"/>
      <c r="AR75" s="18"/>
      <c r="AS75" s="18"/>
      <c r="AT75" s="18"/>
      <c r="AU75" s="18"/>
      <c r="AV75" s="19"/>
      <c r="AW75" s="18"/>
      <c r="AX75" s="19"/>
      <c r="AY75" s="18" t="s">
        <v>100</v>
      </c>
      <c r="AZ75" s="18" t="s">
        <v>100</v>
      </c>
      <c r="BA75" s="18" t="s">
        <v>100</v>
      </c>
      <c r="BB75" s="18" t="s">
        <v>100</v>
      </c>
      <c r="BC75" s="18" t="s">
        <v>100</v>
      </c>
      <c r="BD75" s="19"/>
      <c r="BE75" s="18"/>
      <c r="BF75" s="19"/>
      <c r="BG75" s="18"/>
      <c r="BH75" s="18"/>
      <c r="BI75" s="18"/>
      <c r="BJ75" s="18"/>
      <c r="BK75" s="18"/>
      <c r="BL75" s="230" t="str">
        <f t="shared" si="17"/>
        <v/>
      </c>
      <c r="BM75" s="18"/>
      <c r="BN75" s="18"/>
      <c r="BO75" s="18"/>
      <c r="BP75" s="18"/>
      <c r="BQ75" s="18"/>
      <c r="BR75" s="18"/>
      <c r="BS75" s="18"/>
      <c r="BT75" s="18"/>
      <c r="BU75" s="18"/>
      <c r="BV75" s="18"/>
      <c r="BW75" s="18"/>
      <c r="BX75" s="18"/>
      <c r="BY75" s="18"/>
      <c r="BZ75" s="18"/>
      <c r="CA75" s="18"/>
      <c r="CB75" s="18"/>
      <c r="CC75" s="18"/>
      <c r="CD75" s="18"/>
      <c r="CE75" s="18"/>
      <c r="CF75" s="19"/>
      <c r="CG75" s="19" t="s">
        <v>100</v>
      </c>
      <c r="CH75" s="19"/>
      <c r="CI75" s="31"/>
      <c r="CJ75" s="37" t="s">
        <v>154</v>
      </c>
      <c r="CK75" s="19"/>
      <c r="CL75" s="36" t="s">
        <v>100</v>
      </c>
      <c r="CM75" s="19"/>
      <c r="CN75" s="18"/>
      <c r="CO75" s="19"/>
      <c r="CP75" s="18" t="s">
        <v>100</v>
      </c>
      <c r="CQ75" s="18" t="s">
        <v>100</v>
      </c>
      <c r="CR75" s="18" t="s">
        <v>100</v>
      </c>
      <c r="CS75" s="18" t="s">
        <v>100</v>
      </c>
      <c r="CT75" s="19"/>
      <c r="CU75" s="18" t="s">
        <v>100</v>
      </c>
      <c r="CV75" s="18" t="s">
        <v>100</v>
      </c>
      <c r="CW75" s="18" t="s">
        <v>100</v>
      </c>
      <c r="CX75" s="18" t="s">
        <v>100</v>
      </c>
      <c r="CY75" s="18" t="s">
        <v>100</v>
      </c>
      <c r="CZ75" s="18" t="s">
        <v>100</v>
      </c>
      <c r="DA75" s="18" t="s">
        <v>100</v>
      </c>
      <c r="DB75" s="18" t="s">
        <v>100</v>
      </c>
      <c r="DC75" s="19"/>
      <c r="DD75" s="18" t="s">
        <v>100</v>
      </c>
      <c r="DE75" s="18" t="s">
        <v>100</v>
      </c>
      <c r="DF75" s="18" t="s">
        <v>100</v>
      </c>
      <c r="DG75" s="18" t="s">
        <v>100</v>
      </c>
      <c r="DH75" s="18" t="s">
        <v>100</v>
      </c>
      <c r="DI75" s="18" t="s">
        <v>100</v>
      </c>
      <c r="DJ75" s="19"/>
      <c r="DK75" s="23"/>
    </row>
    <row r="76" spans="1:115" s="33" customFormat="1" ht="21.75" customHeight="1" x14ac:dyDescent="0.25">
      <c r="A76" s="24">
        <v>137</v>
      </c>
      <c r="B76" s="25" t="s">
        <v>1250</v>
      </c>
      <c r="C76" s="25" t="s">
        <v>109</v>
      </c>
      <c r="D76" s="26" t="s">
        <v>1251</v>
      </c>
      <c r="E76" s="27" t="s">
        <v>1252</v>
      </c>
      <c r="F76" s="27"/>
      <c r="G76" s="25"/>
      <c r="H76" s="25" t="s">
        <v>403</v>
      </c>
      <c r="I76" s="27" t="s">
        <v>404</v>
      </c>
      <c r="J76" s="25" t="s">
        <v>405</v>
      </c>
      <c r="K76" s="28">
        <v>390</v>
      </c>
      <c r="L76" s="28">
        <v>386</v>
      </c>
      <c r="M76" s="29">
        <v>347</v>
      </c>
      <c r="N76" s="29">
        <v>345</v>
      </c>
      <c r="O76" s="47">
        <v>345</v>
      </c>
      <c r="P76" s="53">
        <v>308000</v>
      </c>
      <c r="Q76" s="53">
        <v>318000</v>
      </c>
      <c r="R76" s="53">
        <v>313000</v>
      </c>
      <c r="S76" s="53">
        <v>289000</v>
      </c>
      <c r="T76" s="54">
        <v>304000</v>
      </c>
      <c r="U76" s="25" t="s">
        <v>716</v>
      </c>
      <c r="V76" s="26" t="s">
        <v>100</v>
      </c>
      <c r="W76" s="26">
        <v>3</v>
      </c>
      <c r="X76" s="26">
        <v>77</v>
      </c>
      <c r="Y76" s="26">
        <v>7</v>
      </c>
      <c r="Z76" s="26">
        <v>25853</v>
      </c>
      <c r="AA76" s="222">
        <v>25</v>
      </c>
      <c r="AB76" s="26">
        <v>16633</v>
      </c>
      <c r="AC76" s="94">
        <f t="shared" si="11"/>
        <v>25.666666666666668</v>
      </c>
      <c r="AD76" s="88">
        <f t="shared" si="12"/>
        <v>0.22318840579710145</v>
      </c>
      <c r="AE76" s="94">
        <f t="shared" si="13"/>
        <v>2.3333333333333335</v>
      </c>
      <c r="AF76" s="95">
        <f t="shared" si="15"/>
        <v>90.909090909090907</v>
      </c>
      <c r="AG76" s="95">
        <f t="shared" si="14"/>
        <v>8617.6666666666661</v>
      </c>
      <c r="AH76" s="91">
        <f t="shared" si="16"/>
        <v>74.936231884057975</v>
      </c>
      <c r="AI76" s="25">
        <v>64</v>
      </c>
      <c r="AJ76" s="25">
        <v>34</v>
      </c>
      <c r="AK76" s="25"/>
      <c r="AL76" s="25"/>
      <c r="AM76" s="25">
        <v>3</v>
      </c>
      <c r="AN76" s="25"/>
      <c r="AO76" s="26"/>
      <c r="AP76" s="222">
        <v>16</v>
      </c>
      <c r="AQ76" s="30">
        <v>0.5</v>
      </c>
      <c r="AR76" s="25"/>
      <c r="AS76" s="30">
        <v>1</v>
      </c>
      <c r="AT76" s="25"/>
      <c r="AU76" s="30">
        <v>1</v>
      </c>
      <c r="AV76" s="26"/>
      <c r="AW76" s="25" t="s">
        <v>98</v>
      </c>
      <c r="AX76" s="26"/>
      <c r="AY76" s="25" t="s">
        <v>100</v>
      </c>
      <c r="AZ76" s="25" t="s">
        <v>100</v>
      </c>
      <c r="BA76" s="25" t="s">
        <v>100</v>
      </c>
      <c r="BB76" s="25" t="s">
        <v>100</v>
      </c>
      <c r="BC76" s="25" t="s">
        <v>98</v>
      </c>
      <c r="BD76" s="26" t="s">
        <v>407</v>
      </c>
      <c r="BE76" s="25" t="s">
        <v>408</v>
      </c>
      <c r="BF76" s="26"/>
      <c r="BG76" s="25">
        <v>5387</v>
      </c>
      <c r="BH76" s="25">
        <v>5366</v>
      </c>
      <c r="BI76" s="25">
        <v>6238</v>
      </c>
      <c r="BJ76" s="25">
        <v>6326</v>
      </c>
      <c r="BK76" s="25">
        <v>7294</v>
      </c>
      <c r="BL76" s="230">
        <f t="shared" si="17"/>
        <v>28.043478260869566</v>
      </c>
      <c r="BM76" s="25">
        <v>2809</v>
      </c>
      <c r="BN76" s="25">
        <v>2771</v>
      </c>
      <c r="BO76" s="25">
        <v>2417</v>
      </c>
      <c r="BP76" s="25">
        <v>2823</v>
      </c>
      <c r="BQ76" s="25">
        <v>2381</v>
      </c>
      <c r="BR76" s="25"/>
      <c r="BS76" s="25"/>
      <c r="BT76" s="25">
        <v>1705</v>
      </c>
      <c r="BU76" s="25"/>
      <c r="BV76" s="25"/>
      <c r="BW76" s="25"/>
      <c r="BX76" s="25"/>
      <c r="BY76" s="25"/>
      <c r="BZ76" s="25"/>
      <c r="CA76" s="25"/>
      <c r="CB76" s="25"/>
      <c r="CC76" s="25"/>
      <c r="CD76" s="25"/>
      <c r="CE76" s="25"/>
      <c r="CF76" s="26"/>
      <c r="CG76" s="26" t="s">
        <v>98</v>
      </c>
      <c r="CH76" s="26" t="s">
        <v>118</v>
      </c>
      <c r="CI76" s="25" t="s">
        <v>164</v>
      </c>
      <c r="CJ76" s="26"/>
      <c r="CK76" s="26" t="s">
        <v>105</v>
      </c>
      <c r="CL76" s="25" t="s">
        <v>100</v>
      </c>
      <c r="CM76" s="26"/>
      <c r="CN76" s="25" t="s">
        <v>100</v>
      </c>
      <c r="CO76" s="26"/>
      <c r="CP76" s="25" t="s">
        <v>98</v>
      </c>
      <c r="CQ76" s="25" t="s">
        <v>100</v>
      </c>
      <c r="CR76" s="25" t="s">
        <v>100</v>
      </c>
      <c r="CS76" s="25" t="s">
        <v>100</v>
      </c>
      <c r="CT76" s="26"/>
      <c r="CU76" s="25" t="s">
        <v>100</v>
      </c>
      <c r="CV76" s="25" t="s">
        <v>100</v>
      </c>
      <c r="CW76" s="25" t="s">
        <v>98</v>
      </c>
      <c r="CX76" s="25" t="s">
        <v>98</v>
      </c>
      <c r="CY76" s="25" t="s">
        <v>100</v>
      </c>
      <c r="CZ76" s="25" t="s">
        <v>100</v>
      </c>
      <c r="DA76" s="25" t="s">
        <v>100</v>
      </c>
      <c r="DB76" s="25" t="s">
        <v>98</v>
      </c>
      <c r="DC76" s="26" t="s">
        <v>718</v>
      </c>
      <c r="DD76" s="25" t="s">
        <v>98</v>
      </c>
      <c r="DE76" s="25" t="s">
        <v>98</v>
      </c>
      <c r="DF76" s="25" t="s">
        <v>100</v>
      </c>
      <c r="DG76" s="25" t="s">
        <v>100</v>
      </c>
      <c r="DH76" s="25" t="s">
        <v>100</v>
      </c>
      <c r="DI76" s="25" t="s">
        <v>100</v>
      </c>
      <c r="DJ76" s="26"/>
      <c r="DK76" s="32"/>
    </row>
    <row r="77" spans="1:115" s="11" customFormat="1" ht="21.75" customHeight="1" x14ac:dyDescent="0.25">
      <c r="A77" s="24">
        <v>138</v>
      </c>
      <c r="B77" s="25" t="s">
        <v>1253</v>
      </c>
      <c r="C77" s="25" t="s">
        <v>109</v>
      </c>
      <c r="D77" s="26" t="s">
        <v>1254</v>
      </c>
      <c r="E77" s="27" t="s">
        <v>1255</v>
      </c>
      <c r="F77" s="27" t="s">
        <v>1256</v>
      </c>
      <c r="G77" s="25" t="s">
        <v>1257</v>
      </c>
      <c r="H77" s="25" t="s">
        <v>1258</v>
      </c>
      <c r="I77" s="27" t="s">
        <v>1255</v>
      </c>
      <c r="J77" s="25" t="s">
        <v>1257</v>
      </c>
      <c r="K77" s="28">
        <v>445</v>
      </c>
      <c r="L77" s="28">
        <v>439</v>
      </c>
      <c r="M77" s="29">
        <v>439</v>
      </c>
      <c r="N77" s="29">
        <v>437</v>
      </c>
      <c r="O77" s="47">
        <v>446</v>
      </c>
      <c r="P77" s="53">
        <v>1486000</v>
      </c>
      <c r="Q77" s="53">
        <v>1694000</v>
      </c>
      <c r="R77" s="53">
        <v>1712000</v>
      </c>
      <c r="S77" s="53">
        <v>1561000</v>
      </c>
      <c r="T77" s="54">
        <v>1838000</v>
      </c>
      <c r="U77" s="25" t="s">
        <v>1259</v>
      </c>
      <c r="V77" s="26" t="s">
        <v>100</v>
      </c>
      <c r="W77" s="26">
        <v>4</v>
      </c>
      <c r="X77" s="26">
        <v>138</v>
      </c>
      <c r="Y77" s="26">
        <v>20</v>
      </c>
      <c r="Z77" s="26">
        <v>31489</v>
      </c>
      <c r="AA77" s="222">
        <v>23</v>
      </c>
      <c r="AB77" s="26">
        <v>137953</v>
      </c>
      <c r="AC77" s="94">
        <f t="shared" si="11"/>
        <v>34.5</v>
      </c>
      <c r="AD77" s="88">
        <f t="shared" si="12"/>
        <v>0.3094170403587444</v>
      </c>
      <c r="AE77" s="94">
        <f t="shared" si="13"/>
        <v>5</v>
      </c>
      <c r="AF77" s="95">
        <f t="shared" si="15"/>
        <v>144.92753623188406</v>
      </c>
      <c r="AG77" s="95">
        <f t="shared" si="14"/>
        <v>7872.25</v>
      </c>
      <c r="AH77" s="91">
        <f t="shared" si="16"/>
        <v>70.603139013452918</v>
      </c>
      <c r="AI77" s="25">
        <v>21</v>
      </c>
      <c r="AJ77" s="25">
        <v>79</v>
      </c>
      <c r="AK77" s="25"/>
      <c r="AL77" s="25"/>
      <c r="AM77" s="25"/>
      <c r="AN77" s="25"/>
      <c r="AO77" s="26"/>
      <c r="AP77" s="222">
        <v>15</v>
      </c>
      <c r="AQ77" s="30">
        <v>1</v>
      </c>
      <c r="AR77" s="25"/>
      <c r="AS77" s="30">
        <v>1</v>
      </c>
      <c r="AT77" s="25"/>
      <c r="AU77" s="30">
        <v>1</v>
      </c>
      <c r="AV77" s="26"/>
      <c r="AW77" s="25" t="s">
        <v>98</v>
      </c>
      <c r="AX77" s="26"/>
      <c r="AY77" s="25" t="s">
        <v>100</v>
      </c>
      <c r="AZ77" s="25" t="s">
        <v>100</v>
      </c>
      <c r="BA77" s="25" t="s">
        <v>100</v>
      </c>
      <c r="BB77" s="25" t="s">
        <v>100</v>
      </c>
      <c r="BC77" s="25" t="s">
        <v>98</v>
      </c>
      <c r="BD77" s="26" t="s">
        <v>117</v>
      </c>
      <c r="BE77" s="25" t="s">
        <v>102</v>
      </c>
      <c r="BF77" s="26"/>
      <c r="BG77" s="25">
        <v>8394</v>
      </c>
      <c r="BH77" s="25">
        <v>6947</v>
      </c>
      <c r="BI77" s="25">
        <v>7689</v>
      </c>
      <c r="BJ77" s="25">
        <v>9738</v>
      </c>
      <c r="BK77" s="25">
        <v>9609</v>
      </c>
      <c r="BL77" s="230">
        <f t="shared" si="17"/>
        <v>32.017937219730939</v>
      </c>
      <c r="BM77" s="25">
        <v>870</v>
      </c>
      <c r="BN77" s="25">
        <v>4133</v>
      </c>
      <c r="BO77" s="25">
        <v>5629</v>
      </c>
      <c r="BP77" s="25">
        <v>5202</v>
      </c>
      <c r="BQ77" s="25">
        <v>4671</v>
      </c>
      <c r="BR77" s="25"/>
      <c r="BS77" s="25">
        <v>373</v>
      </c>
      <c r="BT77" s="25">
        <v>2630</v>
      </c>
      <c r="BU77" s="25">
        <v>1059</v>
      </c>
      <c r="BV77" s="25"/>
      <c r="BW77" s="25"/>
      <c r="BX77" s="25"/>
      <c r="BY77" s="25"/>
      <c r="BZ77" s="25"/>
      <c r="CA77" s="25"/>
      <c r="CB77" s="25"/>
      <c r="CC77" s="25"/>
      <c r="CD77" s="25"/>
      <c r="CE77" s="25"/>
      <c r="CF77" s="26"/>
      <c r="CG77" s="26" t="s">
        <v>100</v>
      </c>
      <c r="CH77" s="26" t="s">
        <v>103</v>
      </c>
      <c r="CI77" s="25" t="s">
        <v>130</v>
      </c>
      <c r="CJ77" s="26" t="s">
        <v>1260</v>
      </c>
      <c r="CK77" s="26" t="s">
        <v>105</v>
      </c>
      <c r="CL77" s="25" t="s">
        <v>98</v>
      </c>
      <c r="CM77" s="26"/>
      <c r="CN77" s="25" t="s">
        <v>100</v>
      </c>
      <c r="CO77" s="26"/>
      <c r="CP77" s="25" t="s">
        <v>98</v>
      </c>
      <c r="CQ77" s="25" t="s">
        <v>98</v>
      </c>
      <c r="CR77" s="25" t="s">
        <v>100</v>
      </c>
      <c r="CS77" s="25" t="s">
        <v>100</v>
      </c>
      <c r="CT77" s="26"/>
      <c r="CU77" s="25" t="s">
        <v>100</v>
      </c>
      <c r="CV77" s="25" t="s">
        <v>98</v>
      </c>
      <c r="CW77" s="25" t="s">
        <v>98</v>
      </c>
      <c r="CX77" s="25" t="s">
        <v>98</v>
      </c>
      <c r="CY77" s="25" t="s">
        <v>98</v>
      </c>
      <c r="CZ77" s="25" t="s">
        <v>100</v>
      </c>
      <c r="DA77" s="25" t="s">
        <v>100</v>
      </c>
      <c r="DB77" s="25" t="s">
        <v>100</v>
      </c>
      <c r="DC77" s="26"/>
      <c r="DD77" s="25" t="s">
        <v>98</v>
      </c>
      <c r="DE77" s="25" t="s">
        <v>100</v>
      </c>
      <c r="DF77" s="25" t="s">
        <v>100</v>
      </c>
      <c r="DG77" s="25" t="s">
        <v>100</v>
      </c>
      <c r="DH77" s="25" t="s">
        <v>100</v>
      </c>
      <c r="DI77" s="25" t="s">
        <v>100</v>
      </c>
      <c r="DJ77" s="26"/>
      <c r="DK77" s="32" t="s">
        <v>1261</v>
      </c>
    </row>
    <row r="78" spans="1:115" s="33" customFormat="1" ht="21.75" customHeight="1" x14ac:dyDescent="0.25">
      <c r="A78" s="24">
        <v>139</v>
      </c>
      <c r="B78" s="25" t="s">
        <v>1262</v>
      </c>
      <c r="C78" s="25" t="s">
        <v>1263</v>
      </c>
      <c r="D78" s="26" t="s">
        <v>1264</v>
      </c>
      <c r="E78" s="27" t="s">
        <v>1265</v>
      </c>
      <c r="F78" s="27" t="s">
        <v>1266</v>
      </c>
      <c r="G78" s="25" t="s">
        <v>1267</v>
      </c>
      <c r="H78" s="25" t="s">
        <v>1268</v>
      </c>
      <c r="I78" s="27" t="s">
        <v>1269</v>
      </c>
      <c r="J78" s="25" t="s">
        <v>1270</v>
      </c>
      <c r="K78" s="28">
        <v>412</v>
      </c>
      <c r="L78" s="28">
        <v>405</v>
      </c>
      <c r="M78" s="29">
        <v>412</v>
      </c>
      <c r="N78" s="29">
        <v>423</v>
      </c>
      <c r="O78" s="47">
        <v>410</v>
      </c>
      <c r="P78" s="53">
        <v>393000</v>
      </c>
      <c r="Q78" s="53">
        <v>445000</v>
      </c>
      <c r="R78" s="53">
        <v>423000</v>
      </c>
      <c r="S78" s="53">
        <v>410000</v>
      </c>
      <c r="T78" s="54">
        <v>563000</v>
      </c>
      <c r="U78" s="25"/>
      <c r="V78" s="26" t="s">
        <v>98</v>
      </c>
      <c r="W78" s="26">
        <v>3</v>
      </c>
      <c r="X78" s="26">
        <v>75</v>
      </c>
      <c r="Y78" s="26">
        <v>7</v>
      </c>
      <c r="Z78" s="26">
        <v>23452</v>
      </c>
      <c r="AA78" s="222">
        <v>21</v>
      </c>
      <c r="AB78" s="26">
        <v>9946</v>
      </c>
      <c r="AC78" s="94">
        <f t="shared" si="11"/>
        <v>25</v>
      </c>
      <c r="AD78" s="88">
        <f t="shared" si="12"/>
        <v>0.18292682926829268</v>
      </c>
      <c r="AE78" s="94">
        <f t="shared" si="13"/>
        <v>2.3333333333333335</v>
      </c>
      <c r="AF78" s="95">
        <f t="shared" si="15"/>
        <v>93.333333333333329</v>
      </c>
      <c r="AG78" s="95">
        <f t="shared" si="14"/>
        <v>7817.333333333333</v>
      </c>
      <c r="AH78" s="91">
        <f t="shared" si="16"/>
        <v>57.2</v>
      </c>
      <c r="AI78" s="25">
        <v>100</v>
      </c>
      <c r="AJ78" s="25"/>
      <c r="AK78" s="25"/>
      <c r="AL78" s="25"/>
      <c r="AM78" s="25"/>
      <c r="AN78" s="25"/>
      <c r="AO78" s="26"/>
      <c r="AP78" s="222">
        <v>15</v>
      </c>
      <c r="AQ78" s="25" t="s">
        <v>99</v>
      </c>
      <c r="AR78" s="25"/>
      <c r="AS78" s="25" t="s">
        <v>99</v>
      </c>
      <c r="AT78" s="25"/>
      <c r="AU78" s="25" t="s">
        <v>99</v>
      </c>
      <c r="AV78" s="26"/>
      <c r="AW78" s="25" t="s">
        <v>98</v>
      </c>
      <c r="AX78" s="26"/>
      <c r="AY78" s="25" t="s">
        <v>100</v>
      </c>
      <c r="AZ78" s="25" t="s">
        <v>100</v>
      </c>
      <c r="BA78" s="25" t="s">
        <v>100</v>
      </c>
      <c r="BB78" s="25" t="s">
        <v>100</v>
      </c>
      <c r="BC78" s="25" t="s">
        <v>98</v>
      </c>
      <c r="BD78" s="26" t="s">
        <v>117</v>
      </c>
      <c r="BE78" s="25" t="s">
        <v>102</v>
      </c>
      <c r="BF78" s="26"/>
      <c r="BG78" s="25">
        <v>3720</v>
      </c>
      <c r="BH78" s="25">
        <v>4011</v>
      </c>
      <c r="BI78" s="25">
        <v>3961</v>
      </c>
      <c r="BJ78" s="25">
        <v>4422</v>
      </c>
      <c r="BK78" s="25">
        <v>6147</v>
      </c>
      <c r="BL78" s="230">
        <f t="shared" si="17"/>
        <v>16.258536585365853</v>
      </c>
      <c r="BM78" s="25">
        <v>349</v>
      </c>
      <c r="BN78" s="25">
        <v>23</v>
      </c>
      <c r="BO78" s="25">
        <v>9</v>
      </c>
      <c r="BP78" s="25">
        <v>384</v>
      </c>
      <c r="BQ78" s="25">
        <v>519</v>
      </c>
      <c r="BR78" s="25"/>
      <c r="BS78" s="25"/>
      <c r="BT78" s="25">
        <v>2640</v>
      </c>
      <c r="BU78" s="25">
        <v>11203</v>
      </c>
      <c r="BV78" s="25"/>
      <c r="BW78" s="25"/>
      <c r="BX78" s="25"/>
      <c r="BY78" s="25"/>
      <c r="BZ78" s="25"/>
      <c r="CA78" s="25"/>
      <c r="CB78" s="25"/>
      <c r="CC78" s="25"/>
      <c r="CD78" s="25"/>
      <c r="CE78" s="25"/>
      <c r="CF78" s="26"/>
      <c r="CG78" s="26" t="s">
        <v>100</v>
      </c>
      <c r="CH78" s="26" t="s">
        <v>103</v>
      </c>
      <c r="CI78" s="31"/>
      <c r="CJ78" s="37" t="s">
        <v>154</v>
      </c>
      <c r="CK78" s="26" t="s">
        <v>105</v>
      </c>
      <c r="CL78" s="25" t="s">
        <v>100</v>
      </c>
      <c r="CM78" s="26"/>
      <c r="CN78" s="25" t="s">
        <v>100</v>
      </c>
      <c r="CO78" s="26"/>
      <c r="CP78" s="25" t="s">
        <v>98</v>
      </c>
      <c r="CQ78" s="25" t="s">
        <v>98</v>
      </c>
      <c r="CR78" s="25" t="s">
        <v>100</v>
      </c>
      <c r="CS78" s="25" t="s">
        <v>100</v>
      </c>
      <c r="CT78" s="26"/>
      <c r="CU78" s="25" t="s">
        <v>100</v>
      </c>
      <c r="CV78" s="25" t="s">
        <v>98</v>
      </c>
      <c r="CW78" s="25" t="s">
        <v>100</v>
      </c>
      <c r="CX78" s="25" t="s">
        <v>100</v>
      </c>
      <c r="CY78" s="25" t="s">
        <v>100</v>
      </c>
      <c r="CZ78" s="25" t="s">
        <v>98</v>
      </c>
      <c r="DA78" s="25" t="s">
        <v>100</v>
      </c>
      <c r="DB78" s="25" t="s">
        <v>100</v>
      </c>
      <c r="DC78" s="26"/>
      <c r="DD78" s="25" t="s">
        <v>100</v>
      </c>
      <c r="DE78" s="25" t="s">
        <v>100</v>
      </c>
      <c r="DF78" s="25" t="s">
        <v>100</v>
      </c>
      <c r="DG78" s="25" t="s">
        <v>100</v>
      </c>
      <c r="DH78" s="25" t="s">
        <v>100</v>
      </c>
      <c r="DI78" s="25" t="s">
        <v>98</v>
      </c>
      <c r="DJ78" s="26" t="s">
        <v>154</v>
      </c>
      <c r="DK78" s="32"/>
    </row>
    <row r="79" spans="1:115" s="11" customFormat="1" ht="21.75" customHeight="1" x14ac:dyDescent="0.25">
      <c r="A79" s="17">
        <v>141</v>
      </c>
      <c r="B79" s="18" t="s">
        <v>1281</v>
      </c>
      <c r="C79" s="18" t="s">
        <v>109</v>
      </c>
      <c r="D79" s="19" t="s">
        <v>1282</v>
      </c>
      <c r="E79" s="20" t="s">
        <v>1283</v>
      </c>
      <c r="F79" s="20"/>
      <c r="G79" s="18"/>
      <c r="H79" s="18" t="s">
        <v>403</v>
      </c>
      <c r="I79" s="20" t="s">
        <v>404</v>
      </c>
      <c r="J79" s="18" t="s">
        <v>405</v>
      </c>
      <c r="K79" s="21">
        <v>171</v>
      </c>
      <c r="L79" s="21">
        <v>168</v>
      </c>
      <c r="M79" s="22">
        <v>167</v>
      </c>
      <c r="N79" s="22">
        <v>170</v>
      </c>
      <c r="O79" s="46">
        <v>170</v>
      </c>
      <c r="P79" s="51">
        <v>148000</v>
      </c>
      <c r="Q79" s="51">
        <v>151000</v>
      </c>
      <c r="R79" s="51">
        <v>145000</v>
      </c>
      <c r="S79" s="51">
        <v>173000</v>
      </c>
      <c r="T79" s="52">
        <v>181000</v>
      </c>
      <c r="U79" s="18" t="s">
        <v>716</v>
      </c>
      <c r="V79" s="19" t="s">
        <v>100</v>
      </c>
      <c r="W79" s="19">
        <v>2</v>
      </c>
      <c r="X79" s="19">
        <v>36</v>
      </c>
      <c r="Y79" s="19">
        <v>4</v>
      </c>
      <c r="Z79" s="19">
        <v>12404</v>
      </c>
      <c r="AA79" s="223">
        <v>24</v>
      </c>
      <c r="AB79" s="19">
        <v>8761</v>
      </c>
      <c r="AC79" s="94">
        <f t="shared" si="11"/>
        <v>18</v>
      </c>
      <c r="AD79" s="88">
        <f t="shared" si="12"/>
        <v>0.21176470588235294</v>
      </c>
      <c r="AE79" s="94">
        <f t="shared" si="13"/>
        <v>2</v>
      </c>
      <c r="AF79" s="95">
        <f t="shared" si="15"/>
        <v>111.11111111111111</v>
      </c>
      <c r="AG79" s="95">
        <f t="shared" si="14"/>
        <v>6202</v>
      </c>
      <c r="AH79" s="91">
        <f t="shared" si="16"/>
        <v>72.964705882352945</v>
      </c>
      <c r="AI79" s="18">
        <v>100</v>
      </c>
      <c r="AJ79" s="18"/>
      <c r="AK79" s="18"/>
      <c r="AL79" s="18"/>
      <c r="AM79" s="18"/>
      <c r="AN79" s="18"/>
      <c r="AO79" s="19"/>
      <c r="AP79" s="223">
        <v>15</v>
      </c>
      <c r="AQ79" s="18" t="s">
        <v>99</v>
      </c>
      <c r="AR79" s="18"/>
      <c r="AS79" s="18" t="s">
        <v>99</v>
      </c>
      <c r="AT79" s="18"/>
      <c r="AU79" s="18" t="s">
        <v>99</v>
      </c>
      <c r="AV79" s="19"/>
      <c r="AW79" s="18" t="s">
        <v>98</v>
      </c>
      <c r="AX79" s="19"/>
      <c r="AY79" s="18" t="s">
        <v>100</v>
      </c>
      <c r="AZ79" s="18" t="s">
        <v>100</v>
      </c>
      <c r="BA79" s="18" t="s">
        <v>100</v>
      </c>
      <c r="BB79" s="18" t="s">
        <v>100</v>
      </c>
      <c r="BC79" s="18" t="s">
        <v>98</v>
      </c>
      <c r="BD79" s="19" t="s">
        <v>1284</v>
      </c>
      <c r="BE79" s="18" t="s">
        <v>408</v>
      </c>
      <c r="BF79" s="19"/>
      <c r="BG79" s="18">
        <v>2988</v>
      </c>
      <c r="BH79" s="18">
        <v>2885</v>
      </c>
      <c r="BI79" s="18">
        <v>3159</v>
      </c>
      <c r="BJ79" s="18">
        <v>3332</v>
      </c>
      <c r="BK79" s="18">
        <v>3782</v>
      </c>
      <c r="BL79" s="230">
        <f t="shared" si="17"/>
        <v>22.617647058823529</v>
      </c>
      <c r="BM79" s="18">
        <v>408</v>
      </c>
      <c r="BN79" s="18">
        <v>741</v>
      </c>
      <c r="BO79" s="18">
        <v>38</v>
      </c>
      <c r="BP79" s="18">
        <v>223</v>
      </c>
      <c r="BQ79" s="18">
        <v>63</v>
      </c>
      <c r="BR79" s="18"/>
      <c r="BS79" s="18"/>
      <c r="BT79" s="18">
        <v>2526</v>
      </c>
      <c r="BU79" s="18">
        <v>3836</v>
      </c>
      <c r="BV79" s="18"/>
      <c r="BW79" s="18"/>
      <c r="BX79" s="18"/>
      <c r="BY79" s="18"/>
      <c r="BZ79" s="18"/>
      <c r="CA79" s="18"/>
      <c r="CB79" s="18"/>
      <c r="CC79" s="18"/>
      <c r="CD79" s="18"/>
      <c r="CE79" s="18"/>
      <c r="CF79" s="19"/>
      <c r="CG79" s="19" t="s">
        <v>100</v>
      </c>
      <c r="CH79" s="19" t="s">
        <v>118</v>
      </c>
      <c r="CI79" s="18" t="s">
        <v>164</v>
      </c>
      <c r="CJ79" s="19"/>
      <c r="CK79" s="19" t="s">
        <v>105</v>
      </c>
      <c r="CL79" s="18" t="s">
        <v>100</v>
      </c>
      <c r="CM79" s="19"/>
      <c r="CN79" s="18" t="s">
        <v>100</v>
      </c>
      <c r="CO79" s="19"/>
      <c r="CP79" s="18" t="s">
        <v>98</v>
      </c>
      <c r="CQ79" s="18" t="s">
        <v>100</v>
      </c>
      <c r="CR79" s="18" t="s">
        <v>100</v>
      </c>
      <c r="CS79" s="18" t="s">
        <v>100</v>
      </c>
      <c r="CT79" s="19"/>
      <c r="CU79" s="18" t="s">
        <v>100</v>
      </c>
      <c r="CV79" s="18" t="s">
        <v>100</v>
      </c>
      <c r="CW79" s="18" t="s">
        <v>98</v>
      </c>
      <c r="CX79" s="18" t="s">
        <v>98</v>
      </c>
      <c r="CY79" s="18" t="s">
        <v>100</v>
      </c>
      <c r="CZ79" s="18" t="s">
        <v>100</v>
      </c>
      <c r="DA79" s="18" t="s">
        <v>100</v>
      </c>
      <c r="DB79" s="18" t="s">
        <v>98</v>
      </c>
      <c r="DC79" s="19" t="s">
        <v>718</v>
      </c>
      <c r="DD79" s="18" t="s">
        <v>98</v>
      </c>
      <c r="DE79" s="18" t="s">
        <v>98</v>
      </c>
      <c r="DF79" s="18" t="s">
        <v>100</v>
      </c>
      <c r="DG79" s="18" t="s">
        <v>100</v>
      </c>
      <c r="DH79" s="18" t="s">
        <v>100</v>
      </c>
      <c r="DI79" s="18" t="s">
        <v>100</v>
      </c>
      <c r="DJ79" s="19"/>
      <c r="DK79" s="23"/>
    </row>
    <row r="80" spans="1:115" s="11" customFormat="1" ht="21.75" customHeight="1" x14ac:dyDescent="0.25">
      <c r="A80" s="24">
        <v>146</v>
      </c>
      <c r="B80" s="25" t="s">
        <v>1332</v>
      </c>
      <c r="C80" s="25" t="s">
        <v>848</v>
      </c>
      <c r="D80" s="26" t="s">
        <v>1333</v>
      </c>
      <c r="E80" s="27" t="s">
        <v>1334</v>
      </c>
      <c r="F80" s="27" t="s">
        <v>1335</v>
      </c>
      <c r="G80" s="25" t="s">
        <v>1336</v>
      </c>
      <c r="H80" s="25" t="s">
        <v>1039</v>
      </c>
      <c r="I80" s="27" t="s">
        <v>1337</v>
      </c>
      <c r="J80" s="25" t="s">
        <v>1338</v>
      </c>
      <c r="K80" s="28">
        <v>868</v>
      </c>
      <c r="L80" s="28">
        <v>870</v>
      </c>
      <c r="M80" s="29">
        <v>895</v>
      </c>
      <c r="N80" s="29">
        <v>877</v>
      </c>
      <c r="O80" s="47">
        <v>874</v>
      </c>
      <c r="P80" s="53">
        <v>832000</v>
      </c>
      <c r="Q80" s="53">
        <v>839000</v>
      </c>
      <c r="R80" s="53">
        <v>864000</v>
      </c>
      <c r="S80" s="53">
        <v>891000</v>
      </c>
      <c r="T80" s="54">
        <v>1196000</v>
      </c>
      <c r="U80" s="25"/>
      <c r="V80" s="26" t="s">
        <v>98</v>
      </c>
      <c r="W80" s="26">
        <v>4</v>
      </c>
      <c r="X80" s="26">
        <v>103</v>
      </c>
      <c r="Y80" s="26">
        <v>9</v>
      </c>
      <c r="Z80" s="26">
        <v>59608</v>
      </c>
      <c r="AA80" s="222">
        <v>17</v>
      </c>
      <c r="AB80" s="26">
        <v>46944</v>
      </c>
      <c r="AC80" s="94">
        <f t="shared" si="11"/>
        <v>25.75</v>
      </c>
      <c r="AD80" s="88">
        <f t="shared" si="12"/>
        <v>0.11784897025171624</v>
      </c>
      <c r="AE80" s="94">
        <f t="shared" si="13"/>
        <v>2.25</v>
      </c>
      <c r="AF80" s="95">
        <f t="shared" si="15"/>
        <v>87.378640776699029</v>
      </c>
      <c r="AG80" s="95">
        <f t="shared" si="14"/>
        <v>14902</v>
      </c>
      <c r="AH80" s="91">
        <f t="shared" si="16"/>
        <v>68.201372997711672</v>
      </c>
      <c r="AI80" s="25">
        <v>25</v>
      </c>
      <c r="AJ80" s="25">
        <v>75</v>
      </c>
      <c r="AK80" s="25"/>
      <c r="AL80" s="25"/>
      <c r="AM80" s="25"/>
      <c r="AN80" s="25"/>
      <c r="AO80" s="26"/>
      <c r="AP80" s="222">
        <v>9</v>
      </c>
      <c r="AQ80" s="30">
        <v>1</v>
      </c>
      <c r="AR80" s="25"/>
      <c r="AS80" s="30">
        <v>0.5</v>
      </c>
      <c r="AT80" s="25"/>
      <c r="AU80" s="30">
        <v>0.25</v>
      </c>
      <c r="AV80" s="26"/>
      <c r="AW80" s="25" t="s">
        <v>98</v>
      </c>
      <c r="AX80" s="26"/>
      <c r="AY80" s="25" t="s">
        <v>100</v>
      </c>
      <c r="AZ80" s="25" t="s">
        <v>100</v>
      </c>
      <c r="BA80" s="25" t="s">
        <v>100</v>
      </c>
      <c r="BB80" s="25" t="s">
        <v>100</v>
      </c>
      <c r="BC80" s="25" t="s">
        <v>98</v>
      </c>
      <c r="BD80" s="26" t="s">
        <v>1042</v>
      </c>
      <c r="BE80" s="25" t="s">
        <v>102</v>
      </c>
      <c r="BF80" s="26"/>
      <c r="BG80" s="25">
        <v>10368</v>
      </c>
      <c r="BH80" s="25">
        <v>9257</v>
      </c>
      <c r="BI80" s="25">
        <v>11777</v>
      </c>
      <c r="BJ80" s="25">
        <v>11452</v>
      </c>
      <c r="BK80" s="25">
        <v>11659</v>
      </c>
      <c r="BL80" s="230">
        <f t="shared" si="17"/>
        <v>15.450800915331808</v>
      </c>
      <c r="BM80" s="25">
        <v>1259</v>
      </c>
      <c r="BN80" s="25">
        <v>2128</v>
      </c>
      <c r="BO80" s="25">
        <v>1143</v>
      </c>
      <c r="BP80" s="25">
        <v>2037</v>
      </c>
      <c r="BQ80" s="25">
        <v>1845</v>
      </c>
      <c r="BR80" s="25"/>
      <c r="BS80" s="25"/>
      <c r="BT80" s="25"/>
      <c r="BU80" s="25">
        <v>28985</v>
      </c>
      <c r="BV80" s="25"/>
      <c r="BW80" s="25"/>
      <c r="BX80" s="25"/>
      <c r="BY80" s="25"/>
      <c r="BZ80" s="25"/>
      <c r="CA80" s="25"/>
      <c r="CB80" s="25"/>
      <c r="CC80" s="25"/>
      <c r="CD80" s="25"/>
      <c r="CE80" s="25"/>
      <c r="CF80" s="26"/>
      <c r="CG80" s="26" t="s">
        <v>100</v>
      </c>
      <c r="CH80" s="26" t="s">
        <v>103</v>
      </c>
      <c r="CI80" s="25" t="s">
        <v>104</v>
      </c>
      <c r="CJ80" s="26"/>
      <c r="CK80" s="26" t="s">
        <v>334</v>
      </c>
      <c r="CL80" s="25" t="s">
        <v>100</v>
      </c>
      <c r="CM80" s="26"/>
      <c r="CN80" s="25" t="s">
        <v>100</v>
      </c>
      <c r="CO80" s="26"/>
      <c r="CP80" s="25" t="s">
        <v>98</v>
      </c>
      <c r="CQ80" s="25" t="s">
        <v>98</v>
      </c>
      <c r="CR80" s="25" t="s">
        <v>100</v>
      </c>
      <c r="CS80" s="25" t="s">
        <v>100</v>
      </c>
      <c r="CT80" s="26"/>
      <c r="CU80" s="25" t="s">
        <v>100</v>
      </c>
      <c r="CV80" s="25" t="s">
        <v>100</v>
      </c>
      <c r="CW80" s="25" t="s">
        <v>100</v>
      </c>
      <c r="CX80" s="25" t="s">
        <v>98</v>
      </c>
      <c r="CY80" s="25" t="s">
        <v>100</v>
      </c>
      <c r="CZ80" s="25" t="s">
        <v>98</v>
      </c>
      <c r="DA80" s="25" t="s">
        <v>100</v>
      </c>
      <c r="DB80" s="25" t="s">
        <v>100</v>
      </c>
      <c r="DC80" s="26"/>
      <c r="DD80" s="25" t="s">
        <v>98</v>
      </c>
      <c r="DE80" s="25" t="s">
        <v>98</v>
      </c>
      <c r="DF80" s="25" t="s">
        <v>100</v>
      </c>
      <c r="DG80" s="25" t="s">
        <v>100</v>
      </c>
      <c r="DH80" s="25" t="s">
        <v>100</v>
      </c>
      <c r="DI80" s="25" t="s">
        <v>100</v>
      </c>
      <c r="DJ80" s="26"/>
      <c r="DK80" s="32" t="s">
        <v>1339</v>
      </c>
    </row>
    <row r="81" spans="1:115" s="33" customFormat="1" ht="21.75" customHeight="1" x14ac:dyDescent="0.25">
      <c r="A81" s="24">
        <v>148</v>
      </c>
      <c r="B81" s="25" t="s">
        <v>1350</v>
      </c>
      <c r="C81" s="25" t="s">
        <v>109</v>
      </c>
      <c r="D81" s="26" t="s">
        <v>1351</v>
      </c>
      <c r="E81" s="27"/>
      <c r="F81" s="27" t="s">
        <v>1352</v>
      </c>
      <c r="G81" s="25" t="s">
        <v>428</v>
      </c>
      <c r="H81" s="25" t="s">
        <v>1353</v>
      </c>
      <c r="I81" s="27" t="s">
        <v>430</v>
      </c>
      <c r="J81" s="25" t="s">
        <v>431</v>
      </c>
      <c r="K81" s="28">
        <v>918</v>
      </c>
      <c r="L81" s="28">
        <v>909</v>
      </c>
      <c r="M81" s="29">
        <v>860</v>
      </c>
      <c r="N81" s="29">
        <v>846</v>
      </c>
      <c r="O81" s="47">
        <v>812</v>
      </c>
      <c r="P81" s="53">
        <v>891774</v>
      </c>
      <c r="Q81" s="53">
        <v>925530</v>
      </c>
      <c r="R81" s="53">
        <v>922923</v>
      </c>
      <c r="S81" s="53">
        <v>914948</v>
      </c>
      <c r="T81" s="54">
        <v>872580</v>
      </c>
      <c r="U81" s="25"/>
      <c r="V81" s="26" t="s">
        <v>98</v>
      </c>
      <c r="W81" s="26">
        <v>5</v>
      </c>
      <c r="X81" s="26">
        <v>220</v>
      </c>
      <c r="Y81" s="26">
        <v>13</v>
      </c>
      <c r="Z81" s="26">
        <v>46164</v>
      </c>
      <c r="AA81" s="222">
        <v>25</v>
      </c>
      <c r="AB81" s="26">
        <v>21161</v>
      </c>
      <c r="AC81" s="94">
        <f t="shared" si="11"/>
        <v>44</v>
      </c>
      <c r="AD81" s="88">
        <f t="shared" si="12"/>
        <v>0.27093596059113301</v>
      </c>
      <c r="AE81" s="94">
        <f t="shared" si="13"/>
        <v>2.6</v>
      </c>
      <c r="AF81" s="95">
        <f t="shared" si="15"/>
        <v>59.090909090909093</v>
      </c>
      <c r="AG81" s="95">
        <f t="shared" si="14"/>
        <v>9232.7999999999993</v>
      </c>
      <c r="AH81" s="91">
        <f t="shared" si="16"/>
        <v>56.85221674876847</v>
      </c>
      <c r="AI81" s="25"/>
      <c r="AJ81" s="25">
        <v>100</v>
      </c>
      <c r="AK81" s="25"/>
      <c r="AL81" s="25"/>
      <c r="AM81" s="25"/>
      <c r="AN81" s="25"/>
      <c r="AO81" s="26"/>
      <c r="AP81" s="222">
        <v>10</v>
      </c>
      <c r="AQ81" s="30">
        <v>1</v>
      </c>
      <c r="AR81" s="25"/>
      <c r="AS81" s="30">
        <v>1</v>
      </c>
      <c r="AT81" s="25"/>
      <c r="AU81" s="30">
        <v>1</v>
      </c>
      <c r="AV81" s="26"/>
      <c r="AW81" s="25" t="s">
        <v>98</v>
      </c>
      <c r="AX81" s="26"/>
      <c r="AY81" s="25" t="s">
        <v>100</v>
      </c>
      <c r="AZ81" s="25" t="s">
        <v>98</v>
      </c>
      <c r="BA81" s="25" t="s">
        <v>100</v>
      </c>
      <c r="BB81" s="25" t="s">
        <v>100</v>
      </c>
      <c r="BC81" s="25" t="s">
        <v>100</v>
      </c>
      <c r="BD81" s="26"/>
      <c r="BE81" s="25" t="s">
        <v>432</v>
      </c>
      <c r="BF81" s="26"/>
      <c r="BG81" s="25"/>
      <c r="BH81" s="25"/>
      <c r="BI81" s="25"/>
      <c r="BJ81" s="25"/>
      <c r="BK81" s="25"/>
      <c r="BL81" s="230" t="str">
        <f t="shared" si="17"/>
        <v/>
      </c>
      <c r="BM81" s="25"/>
      <c r="BN81" s="25">
        <v>2670</v>
      </c>
      <c r="BO81" s="25">
        <v>2895</v>
      </c>
      <c r="BP81" s="25">
        <v>3560</v>
      </c>
      <c r="BQ81" s="25">
        <v>3180</v>
      </c>
      <c r="BR81" s="25"/>
      <c r="BS81" s="25"/>
      <c r="BT81" s="25"/>
      <c r="BU81" s="25"/>
      <c r="BV81" s="25"/>
      <c r="BW81" s="25"/>
      <c r="BX81" s="25"/>
      <c r="BY81" s="25"/>
      <c r="BZ81" s="25"/>
      <c r="CA81" s="25"/>
      <c r="CB81" s="25"/>
      <c r="CC81" s="25"/>
      <c r="CD81" s="25"/>
      <c r="CE81" s="25"/>
      <c r="CF81" s="26"/>
      <c r="CG81" s="26" t="s">
        <v>98</v>
      </c>
      <c r="CH81" s="26" t="s">
        <v>103</v>
      </c>
      <c r="CI81" s="25" t="s">
        <v>164</v>
      </c>
      <c r="CJ81" s="26"/>
      <c r="CK81" s="26" t="s">
        <v>105</v>
      </c>
      <c r="CL81" s="25" t="s">
        <v>100</v>
      </c>
      <c r="CM81" s="26"/>
      <c r="CN81" s="25" t="s">
        <v>100</v>
      </c>
      <c r="CO81" s="26"/>
      <c r="CP81" s="25" t="s">
        <v>98</v>
      </c>
      <c r="CQ81" s="25" t="s">
        <v>98</v>
      </c>
      <c r="CR81" s="25" t="s">
        <v>100</v>
      </c>
      <c r="CS81" s="25" t="s">
        <v>100</v>
      </c>
      <c r="CT81" s="26"/>
      <c r="CU81" s="25" t="s">
        <v>100</v>
      </c>
      <c r="CV81" s="25" t="s">
        <v>98</v>
      </c>
      <c r="CW81" s="25" t="s">
        <v>100</v>
      </c>
      <c r="CX81" s="25" t="s">
        <v>98</v>
      </c>
      <c r="CY81" s="25" t="s">
        <v>100</v>
      </c>
      <c r="CZ81" s="25" t="s">
        <v>98</v>
      </c>
      <c r="DA81" s="25" t="s">
        <v>98</v>
      </c>
      <c r="DB81" s="25" t="s">
        <v>100</v>
      </c>
      <c r="DC81" s="26"/>
      <c r="DD81" s="25" t="s">
        <v>98</v>
      </c>
      <c r="DE81" s="25" t="s">
        <v>98</v>
      </c>
      <c r="DF81" s="25" t="s">
        <v>100</v>
      </c>
      <c r="DG81" s="25" t="s">
        <v>100</v>
      </c>
      <c r="DH81" s="25" t="s">
        <v>100</v>
      </c>
      <c r="DI81" s="25" t="s">
        <v>100</v>
      </c>
      <c r="DJ81" s="26"/>
      <c r="DK81" s="32"/>
    </row>
    <row r="82" spans="1:115" s="161" customFormat="1" ht="21.75" customHeight="1" x14ac:dyDescent="0.25">
      <c r="A82" s="140">
        <v>150</v>
      </c>
      <c r="B82" s="141" t="s">
        <v>1360</v>
      </c>
      <c r="C82" s="141" t="s">
        <v>1361</v>
      </c>
      <c r="D82" s="142" t="s">
        <v>1362</v>
      </c>
      <c r="E82" s="162" t="s">
        <v>1363</v>
      </c>
      <c r="F82" s="162" t="s">
        <v>1363</v>
      </c>
      <c r="G82" s="50" t="s">
        <v>785</v>
      </c>
      <c r="H82" s="50" t="s">
        <v>1364</v>
      </c>
      <c r="I82" s="162" t="s">
        <v>1363</v>
      </c>
      <c r="J82" s="50" t="s">
        <v>785</v>
      </c>
      <c r="K82" s="163">
        <v>183</v>
      </c>
      <c r="L82" s="163">
        <v>177</v>
      </c>
      <c r="M82" s="111">
        <v>168</v>
      </c>
      <c r="N82" s="111">
        <v>169</v>
      </c>
      <c r="O82" s="120">
        <v>163</v>
      </c>
      <c r="P82" s="51">
        <v>110000</v>
      </c>
      <c r="Q82" s="51">
        <v>122000</v>
      </c>
      <c r="R82" s="51">
        <v>133000</v>
      </c>
      <c r="S82" s="51">
        <v>139000</v>
      </c>
      <c r="T82" s="52">
        <v>156000</v>
      </c>
      <c r="U82" s="50"/>
      <c r="V82" s="84" t="s">
        <v>98</v>
      </c>
      <c r="W82" s="84">
        <v>1</v>
      </c>
      <c r="X82" s="84">
        <v>31</v>
      </c>
      <c r="Y82" s="84">
        <v>70</v>
      </c>
      <c r="Z82" s="142">
        <v>170</v>
      </c>
      <c r="AA82" s="223"/>
      <c r="AB82" s="84">
        <v>506</v>
      </c>
      <c r="AC82" s="94">
        <f t="shared" si="11"/>
        <v>31</v>
      </c>
      <c r="AD82" s="88">
        <f t="shared" si="12"/>
        <v>0.19018404907975461</v>
      </c>
      <c r="AE82" s="94">
        <f t="shared" si="13"/>
        <v>70</v>
      </c>
      <c r="AF82" s="95">
        <f t="shared" si="15"/>
        <v>2258.0645161290322</v>
      </c>
      <c r="AG82" s="95">
        <f t="shared" si="14"/>
        <v>170</v>
      </c>
      <c r="AH82" s="145">
        <f t="shared" si="16"/>
        <v>1.0429447852760736</v>
      </c>
      <c r="AI82" s="50">
        <v>20</v>
      </c>
      <c r="AJ82" s="50">
        <v>80</v>
      </c>
      <c r="AK82" s="50"/>
      <c r="AL82" s="50"/>
      <c r="AM82" s="50"/>
      <c r="AN82" s="50"/>
      <c r="AO82" s="84"/>
      <c r="AP82" s="223">
        <v>15</v>
      </c>
      <c r="AQ82" s="165">
        <v>0.5</v>
      </c>
      <c r="AR82" s="50"/>
      <c r="AS82" s="165">
        <v>0.25</v>
      </c>
      <c r="AT82" s="50"/>
      <c r="AU82" s="50" t="s">
        <v>99</v>
      </c>
      <c r="AV82" s="84"/>
      <c r="AW82" s="50" t="s">
        <v>98</v>
      </c>
      <c r="AX82" s="84"/>
      <c r="AY82" s="50" t="s">
        <v>100</v>
      </c>
      <c r="AZ82" s="50" t="s">
        <v>100</v>
      </c>
      <c r="BA82" s="50" t="s">
        <v>100</v>
      </c>
      <c r="BB82" s="50" t="s">
        <v>100</v>
      </c>
      <c r="BC82" s="50" t="s">
        <v>98</v>
      </c>
      <c r="BD82" s="84" t="s">
        <v>787</v>
      </c>
      <c r="BE82" s="50" t="s">
        <v>102</v>
      </c>
      <c r="BF82" s="84"/>
      <c r="BG82" s="50">
        <v>2574</v>
      </c>
      <c r="BH82" s="50">
        <v>3339</v>
      </c>
      <c r="BI82" s="50">
        <v>2925</v>
      </c>
      <c r="BJ82" s="50">
        <v>3519</v>
      </c>
      <c r="BK82" s="50">
        <v>3223</v>
      </c>
      <c r="BL82" s="230">
        <f t="shared" si="17"/>
        <v>22.368098159509202</v>
      </c>
      <c r="BM82" s="50">
        <v>65</v>
      </c>
      <c r="BN82" s="50">
        <v>301</v>
      </c>
      <c r="BO82" s="50">
        <v>123</v>
      </c>
      <c r="BP82" s="50">
        <v>397</v>
      </c>
      <c r="BQ82" s="50">
        <v>423</v>
      </c>
      <c r="BR82" s="50"/>
      <c r="BS82" s="50"/>
      <c r="BT82" s="50"/>
      <c r="BU82" s="50"/>
      <c r="BV82" s="50"/>
      <c r="BW82" s="50"/>
      <c r="BX82" s="50"/>
      <c r="BY82" s="50"/>
      <c r="BZ82" s="50"/>
      <c r="CA82" s="50"/>
      <c r="CB82" s="50"/>
      <c r="CC82" s="50"/>
      <c r="CD82" s="50"/>
      <c r="CE82" s="50"/>
      <c r="CF82" s="84"/>
      <c r="CG82" s="84" t="s">
        <v>100</v>
      </c>
      <c r="CH82" s="84" t="s">
        <v>103</v>
      </c>
      <c r="CI82" s="50" t="s">
        <v>104</v>
      </c>
      <c r="CJ82" s="84"/>
      <c r="CK82" s="84" t="s">
        <v>105</v>
      </c>
      <c r="CL82" s="50" t="s">
        <v>100</v>
      </c>
      <c r="CM82" s="84"/>
      <c r="CN82" s="50" t="s">
        <v>100</v>
      </c>
      <c r="CO82" s="84"/>
      <c r="CP82" s="50" t="s">
        <v>98</v>
      </c>
      <c r="CQ82" s="50" t="s">
        <v>98</v>
      </c>
      <c r="CR82" s="50" t="s">
        <v>100</v>
      </c>
      <c r="CS82" s="50" t="s">
        <v>100</v>
      </c>
      <c r="CT82" s="84"/>
      <c r="CU82" s="50" t="s">
        <v>100</v>
      </c>
      <c r="CV82" s="50" t="s">
        <v>100</v>
      </c>
      <c r="CW82" s="50" t="s">
        <v>100</v>
      </c>
      <c r="CX82" s="50" t="s">
        <v>98</v>
      </c>
      <c r="CY82" s="50" t="s">
        <v>100</v>
      </c>
      <c r="CZ82" s="50" t="s">
        <v>98</v>
      </c>
      <c r="DA82" s="50" t="s">
        <v>98</v>
      </c>
      <c r="DB82" s="50" t="s">
        <v>100</v>
      </c>
      <c r="DC82" s="84"/>
      <c r="DD82" s="50" t="s">
        <v>98</v>
      </c>
      <c r="DE82" s="50" t="s">
        <v>98</v>
      </c>
      <c r="DF82" s="50" t="s">
        <v>100</v>
      </c>
      <c r="DG82" s="50" t="s">
        <v>100</v>
      </c>
      <c r="DH82" s="50" t="s">
        <v>100</v>
      </c>
      <c r="DI82" s="50" t="s">
        <v>100</v>
      </c>
      <c r="DJ82" s="84"/>
      <c r="DK82" s="164"/>
    </row>
    <row r="83" spans="1:115" s="33" customFormat="1" ht="21.75" customHeight="1" x14ac:dyDescent="0.25">
      <c r="A83" s="17">
        <v>151</v>
      </c>
      <c r="B83" s="18" t="s">
        <v>1365</v>
      </c>
      <c r="C83" s="18" t="s">
        <v>1366</v>
      </c>
      <c r="D83" s="19" t="s">
        <v>1367</v>
      </c>
      <c r="E83" s="20" t="s">
        <v>1369</v>
      </c>
      <c r="F83" s="20" t="s">
        <v>1370</v>
      </c>
      <c r="G83" s="18" t="s">
        <v>1371</v>
      </c>
      <c r="H83" s="18" t="s">
        <v>1372</v>
      </c>
      <c r="I83" s="20" t="s">
        <v>1373</v>
      </c>
      <c r="J83" s="18" t="s">
        <v>1374</v>
      </c>
      <c r="K83" s="21">
        <v>886</v>
      </c>
      <c r="L83" s="21">
        <v>844</v>
      </c>
      <c r="M83" s="22">
        <v>839</v>
      </c>
      <c r="N83" s="22">
        <v>816</v>
      </c>
      <c r="O83" s="46">
        <v>805</v>
      </c>
      <c r="P83" s="51">
        <v>844000</v>
      </c>
      <c r="Q83" s="51">
        <v>844000</v>
      </c>
      <c r="R83" s="51">
        <v>902000</v>
      </c>
      <c r="S83" s="51">
        <v>843000</v>
      </c>
      <c r="T83" s="52">
        <v>851000</v>
      </c>
      <c r="U83" s="18"/>
      <c r="V83" s="19" t="s">
        <v>98</v>
      </c>
      <c r="W83" s="19">
        <v>5</v>
      </c>
      <c r="X83" s="19">
        <v>146</v>
      </c>
      <c r="Y83" s="19">
        <v>18</v>
      </c>
      <c r="Z83" s="19">
        <v>56070</v>
      </c>
      <c r="AA83" s="223">
        <v>21</v>
      </c>
      <c r="AB83" s="19">
        <v>44929</v>
      </c>
      <c r="AC83" s="94">
        <f t="shared" si="11"/>
        <v>29.2</v>
      </c>
      <c r="AD83" s="88">
        <f t="shared" si="12"/>
        <v>0.1813664596273292</v>
      </c>
      <c r="AE83" s="94">
        <f t="shared" si="13"/>
        <v>3.6</v>
      </c>
      <c r="AF83" s="95">
        <f t="shared" si="15"/>
        <v>123.28767123287672</v>
      </c>
      <c r="AG83" s="95">
        <f t="shared" si="14"/>
        <v>11214</v>
      </c>
      <c r="AH83" s="91">
        <f t="shared" si="16"/>
        <v>69.652173913043484</v>
      </c>
      <c r="AI83" s="18">
        <v>57</v>
      </c>
      <c r="AJ83" s="18">
        <v>43</v>
      </c>
      <c r="AK83" s="18"/>
      <c r="AL83" s="18"/>
      <c r="AM83" s="18"/>
      <c r="AN83" s="18"/>
      <c r="AO83" s="19"/>
      <c r="AP83" s="223">
        <v>11</v>
      </c>
      <c r="AQ83" s="18"/>
      <c r="AR83" s="18">
        <v>80</v>
      </c>
      <c r="AS83" s="18"/>
      <c r="AT83" s="18">
        <v>60</v>
      </c>
      <c r="AU83" s="18"/>
      <c r="AV83" s="19">
        <v>60</v>
      </c>
      <c r="AW83" s="18" t="s">
        <v>98</v>
      </c>
      <c r="AX83" s="19"/>
      <c r="AY83" s="18" t="s">
        <v>98</v>
      </c>
      <c r="AZ83" s="18" t="s">
        <v>100</v>
      </c>
      <c r="BA83" s="18" t="s">
        <v>100</v>
      </c>
      <c r="BB83" s="18" t="s">
        <v>100</v>
      </c>
      <c r="BC83" s="18" t="s">
        <v>100</v>
      </c>
      <c r="BD83" s="19"/>
      <c r="BE83" s="18" t="s">
        <v>102</v>
      </c>
      <c r="BF83" s="19"/>
      <c r="BG83" s="18">
        <v>8706</v>
      </c>
      <c r="BH83" s="18">
        <v>8161</v>
      </c>
      <c r="BI83" s="18">
        <v>9986</v>
      </c>
      <c r="BJ83" s="18">
        <v>10213</v>
      </c>
      <c r="BK83" s="18">
        <v>12173</v>
      </c>
      <c r="BL83" s="230">
        <f t="shared" si="17"/>
        <v>17.298136645962732</v>
      </c>
      <c r="BM83" s="18">
        <v>574</v>
      </c>
      <c r="BN83" s="18">
        <v>2596</v>
      </c>
      <c r="BO83" s="18">
        <v>2337</v>
      </c>
      <c r="BP83" s="18">
        <v>926</v>
      </c>
      <c r="BQ83" s="18">
        <v>1752</v>
      </c>
      <c r="BR83" s="18"/>
      <c r="BS83" s="18"/>
      <c r="BT83" s="18"/>
      <c r="BU83" s="18"/>
      <c r="BV83" s="18"/>
      <c r="BW83" s="18"/>
      <c r="BX83" s="18"/>
      <c r="BY83" s="18"/>
      <c r="BZ83" s="18"/>
      <c r="CA83" s="18"/>
      <c r="CB83" s="18"/>
      <c r="CC83" s="18"/>
      <c r="CD83" s="18"/>
      <c r="CE83" s="18"/>
      <c r="CF83" s="19"/>
      <c r="CG83" s="19" t="s">
        <v>98</v>
      </c>
      <c r="CH83" s="19" t="s">
        <v>103</v>
      </c>
      <c r="CI83" s="18" t="s">
        <v>104</v>
      </c>
      <c r="CJ83" s="19"/>
      <c r="CK83" s="19" t="s">
        <v>105</v>
      </c>
      <c r="CL83" s="18" t="s">
        <v>98</v>
      </c>
      <c r="CM83" s="19" t="s">
        <v>1375</v>
      </c>
      <c r="CN83" s="18" t="s">
        <v>100</v>
      </c>
      <c r="CO83" s="19"/>
      <c r="CP83" s="18" t="s">
        <v>98</v>
      </c>
      <c r="CQ83" s="18" t="s">
        <v>98</v>
      </c>
      <c r="CR83" s="18" t="s">
        <v>100</v>
      </c>
      <c r="CS83" s="18" t="s">
        <v>100</v>
      </c>
      <c r="CT83" s="19"/>
      <c r="CU83" s="18" t="s">
        <v>100</v>
      </c>
      <c r="CV83" s="18" t="s">
        <v>100</v>
      </c>
      <c r="CW83" s="18" t="s">
        <v>98</v>
      </c>
      <c r="CX83" s="18" t="s">
        <v>98</v>
      </c>
      <c r="CY83" s="18" t="s">
        <v>100</v>
      </c>
      <c r="CZ83" s="18" t="s">
        <v>100</v>
      </c>
      <c r="DA83" s="18" t="s">
        <v>100</v>
      </c>
      <c r="DB83" s="18" t="s">
        <v>100</v>
      </c>
      <c r="DC83" s="19"/>
      <c r="DD83" s="18" t="s">
        <v>98</v>
      </c>
      <c r="DE83" s="18" t="s">
        <v>98</v>
      </c>
      <c r="DF83" s="18" t="s">
        <v>100</v>
      </c>
      <c r="DG83" s="18" t="s">
        <v>100</v>
      </c>
      <c r="DH83" s="18" t="s">
        <v>100</v>
      </c>
      <c r="DI83" s="18" t="s">
        <v>100</v>
      </c>
      <c r="DJ83" s="19"/>
      <c r="DK83" s="23"/>
    </row>
    <row r="84" spans="1:115" s="11" customFormat="1" ht="21.75" customHeight="1" x14ac:dyDescent="0.25">
      <c r="A84" s="17">
        <v>152</v>
      </c>
      <c r="B84" s="18" t="s">
        <v>1376</v>
      </c>
      <c r="C84" s="18" t="s">
        <v>90</v>
      </c>
      <c r="D84" s="19" t="s">
        <v>1377</v>
      </c>
      <c r="E84" s="20" t="s">
        <v>1378</v>
      </c>
      <c r="F84" s="20" t="s">
        <v>1379</v>
      </c>
      <c r="G84" s="18" t="s">
        <v>1380</v>
      </c>
      <c r="H84" s="18" t="s">
        <v>1381</v>
      </c>
      <c r="I84" s="20" t="s">
        <v>509</v>
      </c>
      <c r="J84" s="18" t="s">
        <v>510</v>
      </c>
      <c r="K84" s="21">
        <v>658</v>
      </c>
      <c r="L84" s="21">
        <v>645</v>
      </c>
      <c r="M84" s="22">
        <v>653</v>
      </c>
      <c r="N84" s="22">
        <v>649</v>
      </c>
      <c r="O84" s="46">
        <v>648</v>
      </c>
      <c r="P84" s="51">
        <v>603000</v>
      </c>
      <c r="Q84" s="51">
        <v>603000</v>
      </c>
      <c r="R84" s="51">
        <v>600000</v>
      </c>
      <c r="S84" s="51">
        <v>626000</v>
      </c>
      <c r="T84" s="52">
        <v>593000</v>
      </c>
      <c r="U84" s="18"/>
      <c r="V84" s="19" t="s">
        <v>98</v>
      </c>
      <c r="W84" s="19">
        <v>5</v>
      </c>
      <c r="X84" s="19">
        <v>128</v>
      </c>
      <c r="Y84" s="19">
        <v>9</v>
      </c>
      <c r="Z84" s="19">
        <v>36028</v>
      </c>
      <c r="AA84" s="223">
        <v>24</v>
      </c>
      <c r="AB84" s="19">
        <v>14546</v>
      </c>
      <c r="AC84" s="94">
        <f t="shared" si="11"/>
        <v>25.6</v>
      </c>
      <c r="AD84" s="88">
        <f t="shared" si="12"/>
        <v>0.19753086419753085</v>
      </c>
      <c r="AE84" s="94">
        <f t="shared" si="13"/>
        <v>1.8</v>
      </c>
      <c r="AF84" s="95">
        <f t="shared" si="15"/>
        <v>70.3125</v>
      </c>
      <c r="AG84" s="95">
        <f t="shared" si="14"/>
        <v>7205.6</v>
      </c>
      <c r="AH84" s="91">
        <f t="shared" si="16"/>
        <v>55.598765432098766</v>
      </c>
      <c r="AI84" s="18"/>
      <c r="AJ84" s="18">
        <v>100</v>
      </c>
      <c r="AK84" s="18"/>
      <c r="AL84" s="18"/>
      <c r="AM84" s="18"/>
      <c r="AN84" s="18"/>
      <c r="AO84" s="19"/>
      <c r="AP84" s="223">
        <v>20</v>
      </c>
      <c r="AQ84" s="18" t="s">
        <v>99</v>
      </c>
      <c r="AR84" s="18"/>
      <c r="AS84" s="18" t="s">
        <v>99</v>
      </c>
      <c r="AT84" s="18"/>
      <c r="AU84" s="18" t="s">
        <v>99</v>
      </c>
      <c r="AV84" s="19"/>
      <c r="AW84" s="18" t="s">
        <v>98</v>
      </c>
      <c r="AX84" s="19"/>
      <c r="AY84" s="18" t="s">
        <v>98</v>
      </c>
      <c r="AZ84" s="18" t="s">
        <v>100</v>
      </c>
      <c r="BA84" s="18" t="s">
        <v>100</v>
      </c>
      <c r="BB84" s="18" t="s">
        <v>100</v>
      </c>
      <c r="BC84" s="18" t="s">
        <v>100</v>
      </c>
      <c r="BD84" s="19"/>
      <c r="BE84" s="18" t="s">
        <v>102</v>
      </c>
      <c r="BF84" s="19"/>
      <c r="BG84" s="18">
        <v>6793</v>
      </c>
      <c r="BH84" s="18">
        <v>6027</v>
      </c>
      <c r="BI84" s="18">
        <v>7060</v>
      </c>
      <c r="BJ84" s="18">
        <v>7702</v>
      </c>
      <c r="BK84" s="18">
        <v>7977</v>
      </c>
      <c r="BL84" s="230">
        <f t="shared" si="17"/>
        <v>13.300925925925926</v>
      </c>
      <c r="BM84" s="18">
        <v>1297</v>
      </c>
      <c r="BN84" s="18">
        <v>95</v>
      </c>
      <c r="BO84" s="18">
        <v>945</v>
      </c>
      <c r="BP84" s="18">
        <v>1112</v>
      </c>
      <c r="BQ84" s="18">
        <v>642</v>
      </c>
      <c r="BR84" s="18">
        <v>11928</v>
      </c>
      <c r="BS84" s="18"/>
      <c r="BT84" s="18"/>
      <c r="BU84" s="18"/>
      <c r="BV84" s="18"/>
      <c r="BW84" s="18"/>
      <c r="BX84" s="18"/>
      <c r="BY84" s="18"/>
      <c r="BZ84" s="18"/>
      <c r="CA84" s="18"/>
      <c r="CB84" s="18"/>
      <c r="CC84" s="18"/>
      <c r="CD84" s="18"/>
      <c r="CE84" s="18"/>
      <c r="CF84" s="19"/>
      <c r="CG84" s="19" t="s">
        <v>98</v>
      </c>
      <c r="CH84" s="19" t="s">
        <v>235</v>
      </c>
      <c r="CI84" s="18" t="s">
        <v>164</v>
      </c>
      <c r="CJ84" s="19"/>
      <c r="CK84" s="19" t="s">
        <v>105</v>
      </c>
      <c r="CL84" s="18" t="s">
        <v>98</v>
      </c>
      <c r="CM84" s="19" t="s">
        <v>1382</v>
      </c>
      <c r="CN84" s="18" t="s">
        <v>100</v>
      </c>
      <c r="CO84" s="19"/>
      <c r="CP84" s="18" t="s">
        <v>98</v>
      </c>
      <c r="CQ84" s="18" t="s">
        <v>98</v>
      </c>
      <c r="CR84" s="18" t="s">
        <v>100</v>
      </c>
      <c r="CS84" s="18" t="s">
        <v>100</v>
      </c>
      <c r="CT84" s="19"/>
      <c r="CU84" s="18" t="s">
        <v>100</v>
      </c>
      <c r="CV84" s="18" t="s">
        <v>100</v>
      </c>
      <c r="CW84" s="18" t="s">
        <v>100</v>
      </c>
      <c r="CX84" s="18" t="s">
        <v>98</v>
      </c>
      <c r="CY84" s="18" t="s">
        <v>100</v>
      </c>
      <c r="CZ84" s="18" t="s">
        <v>100</v>
      </c>
      <c r="DA84" s="18" t="s">
        <v>100</v>
      </c>
      <c r="DB84" s="18" t="s">
        <v>100</v>
      </c>
      <c r="DC84" s="19"/>
      <c r="DD84" s="18" t="s">
        <v>98</v>
      </c>
      <c r="DE84" s="18" t="s">
        <v>100</v>
      </c>
      <c r="DF84" s="18" t="s">
        <v>100</v>
      </c>
      <c r="DG84" s="18" t="s">
        <v>100</v>
      </c>
      <c r="DH84" s="18" t="s">
        <v>100</v>
      </c>
      <c r="DI84" s="18" t="s">
        <v>100</v>
      </c>
      <c r="DJ84" s="19"/>
      <c r="DK84" s="23"/>
    </row>
    <row r="85" spans="1:115" s="33" customFormat="1" ht="21.75" customHeight="1" x14ac:dyDescent="0.25">
      <c r="A85" s="24">
        <v>153</v>
      </c>
      <c r="B85" s="25" t="s">
        <v>1383</v>
      </c>
      <c r="C85" s="25" t="s">
        <v>109</v>
      </c>
      <c r="D85" s="26" t="s">
        <v>1384</v>
      </c>
      <c r="E85" s="27" t="s">
        <v>1385</v>
      </c>
      <c r="F85" s="27" t="s">
        <v>93</v>
      </c>
      <c r="G85" s="25" t="s">
        <v>1386</v>
      </c>
      <c r="H85" s="25" t="s">
        <v>1387</v>
      </c>
      <c r="I85" s="27" t="s">
        <v>1385</v>
      </c>
      <c r="J85" s="25" t="s">
        <v>1386</v>
      </c>
      <c r="K85" s="28">
        <v>488</v>
      </c>
      <c r="L85" s="28">
        <v>492</v>
      </c>
      <c r="M85" s="29">
        <v>484</v>
      </c>
      <c r="N85" s="29">
        <v>486</v>
      </c>
      <c r="O85" s="47">
        <v>482</v>
      </c>
      <c r="P85" s="53">
        <v>508000</v>
      </c>
      <c r="Q85" s="53">
        <v>437000</v>
      </c>
      <c r="R85" s="53">
        <v>531000</v>
      </c>
      <c r="S85" s="53">
        <v>461000</v>
      </c>
      <c r="T85" s="54">
        <v>468000</v>
      </c>
      <c r="U85" s="25" t="s">
        <v>1388</v>
      </c>
      <c r="V85" s="26" t="s">
        <v>100</v>
      </c>
      <c r="W85" s="26">
        <v>4</v>
      </c>
      <c r="X85" s="26">
        <v>56</v>
      </c>
      <c r="Y85" s="26">
        <v>5</v>
      </c>
      <c r="Z85" s="26">
        <v>24727</v>
      </c>
      <c r="AA85" s="222">
        <v>17</v>
      </c>
      <c r="AB85" s="26">
        <v>35570</v>
      </c>
      <c r="AC85" s="94">
        <f t="shared" si="11"/>
        <v>14</v>
      </c>
      <c r="AD85" s="88">
        <f t="shared" si="12"/>
        <v>0.11618257261410789</v>
      </c>
      <c r="AE85" s="94">
        <f t="shared" si="13"/>
        <v>1.25</v>
      </c>
      <c r="AF85" s="95">
        <f t="shared" si="15"/>
        <v>89.285714285714292</v>
      </c>
      <c r="AG85" s="95">
        <f t="shared" si="14"/>
        <v>6181.75</v>
      </c>
      <c r="AH85" s="91">
        <f t="shared" si="16"/>
        <v>51.300829875518673</v>
      </c>
      <c r="AI85" s="25">
        <v>80</v>
      </c>
      <c r="AJ85" s="25"/>
      <c r="AK85" s="25"/>
      <c r="AL85" s="25"/>
      <c r="AM85" s="25"/>
      <c r="AN85" s="25">
        <v>20</v>
      </c>
      <c r="AO85" s="26"/>
      <c r="AP85" s="222">
        <v>30</v>
      </c>
      <c r="AQ85" s="25" t="s">
        <v>99</v>
      </c>
      <c r="AR85" s="25"/>
      <c r="AS85" s="25" t="s">
        <v>99</v>
      </c>
      <c r="AT85" s="25"/>
      <c r="AU85" s="25" t="s">
        <v>99</v>
      </c>
      <c r="AV85" s="26"/>
      <c r="AW85" s="25" t="s">
        <v>98</v>
      </c>
      <c r="AX85" s="26"/>
      <c r="AY85" s="25" t="s">
        <v>100</v>
      </c>
      <c r="AZ85" s="25" t="s">
        <v>98</v>
      </c>
      <c r="BA85" s="25" t="s">
        <v>100</v>
      </c>
      <c r="BB85" s="25" t="s">
        <v>100</v>
      </c>
      <c r="BC85" s="25" t="s">
        <v>100</v>
      </c>
      <c r="BD85" s="26"/>
      <c r="BE85" s="25" t="s">
        <v>102</v>
      </c>
      <c r="BF85" s="26"/>
      <c r="BG85" s="25">
        <v>4025</v>
      </c>
      <c r="BH85" s="25">
        <v>4224</v>
      </c>
      <c r="BI85" s="25">
        <v>4419</v>
      </c>
      <c r="BJ85" s="25">
        <v>4437</v>
      </c>
      <c r="BK85" s="25">
        <v>5204</v>
      </c>
      <c r="BL85" s="230">
        <f t="shared" si="17"/>
        <v>11.800829875518673</v>
      </c>
      <c r="BM85" s="25">
        <v>188</v>
      </c>
      <c r="BN85" s="25">
        <v>336</v>
      </c>
      <c r="BO85" s="25"/>
      <c r="BP85" s="25">
        <v>537</v>
      </c>
      <c r="BQ85" s="25">
        <v>484</v>
      </c>
      <c r="BR85" s="25"/>
      <c r="BS85" s="25"/>
      <c r="BT85" s="25"/>
      <c r="BU85" s="25"/>
      <c r="BV85" s="25"/>
      <c r="BW85" s="25"/>
      <c r="BX85" s="25"/>
      <c r="BY85" s="25"/>
      <c r="BZ85" s="25">
        <v>499</v>
      </c>
      <c r="CA85" s="25">
        <v>564</v>
      </c>
      <c r="CB85" s="25"/>
      <c r="CC85" s="25"/>
      <c r="CD85" s="25"/>
      <c r="CE85" s="25"/>
      <c r="CF85" s="26"/>
      <c r="CG85" s="26" t="s">
        <v>98</v>
      </c>
      <c r="CH85" s="26" t="s">
        <v>235</v>
      </c>
      <c r="CI85" s="25" t="s">
        <v>130</v>
      </c>
      <c r="CJ85" s="26" t="s">
        <v>1389</v>
      </c>
      <c r="CK85" s="26" t="s">
        <v>105</v>
      </c>
      <c r="CL85" s="25" t="s">
        <v>98</v>
      </c>
      <c r="CM85" s="26" t="s">
        <v>257</v>
      </c>
      <c r="CN85" s="25" t="s">
        <v>100</v>
      </c>
      <c r="CO85" s="26"/>
      <c r="CP85" s="25" t="s">
        <v>98</v>
      </c>
      <c r="CQ85" s="25" t="s">
        <v>100</v>
      </c>
      <c r="CR85" s="25" t="s">
        <v>100</v>
      </c>
      <c r="CS85" s="25" t="s">
        <v>100</v>
      </c>
      <c r="CT85" s="26"/>
      <c r="CU85" s="25" t="s">
        <v>100</v>
      </c>
      <c r="CV85" s="25" t="s">
        <v>98</v>
      </c>
      <c r="CW85" s="25" t="s">
        <v>100</v>
      </c>
      <c r="CX85" s="25" t="s">
        <v>98</v>
      </c>
      <c r="CY85" s="25" t="s">
        <v>100</v>
      </c>
      <c r="CZ85" s="25" t="s">
        <v>100</v>
      </c>
      <c r="DA85" s="25" t="s">
        <v>100</v>
      </c>
      <c r="DB85" s="25" t="s">
        <v>100</v>
      </c>
      <c r="DC85" s="26"/>
      <c r="DD85" s="25" t="s">
        <v>98</v>
      </c>
      <c r="DE85" s="25" t="s">
        <v>98</v>
      </c>
      <c r="DF85" s="25" t="s">
        <v>100</v>
      </c>
      <c r="DG85" s="25" t="s">
        <v>100</v>
      </c>
      <c r="DH85" s="25" t="s">
        <v>100</v>
      </c>
      <c r="DI85" s="25" t="s">
        <v>100</v>
      </c>
      <c r="DJ85" s="26"/>
      <c r="DK85" s="32" t="s">
        <v>1390</v>
      </c>
    </row>
    <row r="86" spans="1:115" s="33" customFormat="1" ht="21.75" customHeight="1" x14ac:dyDescent="0.25">
      <c r="A86" s="24">
        <v>155</v>
      </c>
      <c r="B86" s="25" t="s">
        <v>1397</v>
      </c>
      <c r="C86" s="25" t="s">
        <v>1398</v>
      </c>
      <c r="D86" s="26" t="s">
        <v>1399</v>
      </c>
      <c r="E86" s="27" t="s">
        <v>1400</v>
      </c>
      <c r="F86" s="27" t="s">
        <v>1401</v>
      </c>
      <c r="G86" s="25" t="s">
        <v>1402</v>
      </c>
      <c r="H86" s="25" t="s">
        <v>1403</v>
      </c>
      <c r="I86" s="27" t="s">
        <v>1404</v>
      </c>
      <c r="J86" s="25" t="s">
        <v>1405</v>
      </c>
      <c r="K86" s="28">
        <v>569</v>
      </c>
      <c r="L86" s="28">
        <v>564</v>
      </c>
      <c r="M86" s="29">
        <v>543</v>
      </c>
      <c r="N86" s="29">
        <v>529</v>
      </c>
      <c r="O86" s="47">
        <v>527</v>
      </c>
      <c r="P86" s="53">
        <v>493000</v>
      </c>
      <c r="Q86" s="53">
        <v>537000</v>
      </c>
      <c r="R86" s="53">
        <v>522000</v>
      </c>
      <c r="S86" s="53">
        <v>475000</v>
      </c>
      <c r="T86" s="54">
        <v>477000</v>
      </c>
      <c r="U86" s="25" t="s">
        <v>1406</v>
      </c>
      <c r="V86" s="26" t="s">
        <v>100</v>
      </c>
      <c r="W86" s="26">
        <v>4</v>
      </c>
      <c r="X86" s="26">
        <v>105</v>
      </c>
      <c r="Y86" s="26">
        <v>8</v>
      </c>
      <c r="Z86" s="26">
        <v>40400</v>
      </c>
      <c r="AA86" s="222">
        <v>14</v>
      </c>
      <c r="AB86" s="26">
        <v>8100</v>
      </c>
      <c r="AC86" s="94">
        <f t="shared" si="11"/>
        <v>26.25</v>
      </c>
      <c r="AD86" s="88">
        <f t="shared" si="12"/>
        <v>0.19924098671726756</v>
      </c>
      <c r="AE86" s="94">
        <f t="shared" si="13"/>
        <v>2</v>
      </c>
      <c r="AF86" s="95">
        <f t="shared" si="15"/>
        <v>76.19047619047619</v>
      </c>
      <c r="AG86" s="95">
        <f t="shared" si="14"/>
        <v>10100</v>
      </c>
      <c r="AH86" s="91">
        <f t="shared" si="16"/>
        <v>76.660341555977226</v>
      </c>
      <c r="AI86" s="25">
        <v>17</v>
      </c>
      <c r="AJ86" s="25">
        <v>81</v>
      </c>
      <c r="AK86" s="25"/>
      <c r="AL86" s="25"/>
      <c r="AM86" s="25"/>
      <c r="AN86" s="25">
        <v>2</v>
      </c>
      <c r="AO86" s="26"/>
      <c r="AP86" s="222">
        <v>25</v>
      </c>
      <c r="AQ86" s="25" t="s">
        <v>99</v>
      </c>
      <c r="AR86" s="25"/>
      <c r="AS86" s="25" t="s">
        <v>99</v>
      </c>
      <c r="AT86" s="25"/>
      <c r="AU86" s="25" t="s">
        <v>99</v>
      </c>
      <c r="AV86" s="26"/>
      <c r="AW86" s="25" t="s">
        <v>98</v>
      </c>
      <c r="AX86" s="26"/>
      <c r="AY86" s="25" t="s">
        <v>100</v>
      </c>
      <c r="AZ86" s="25" t="s">
        <v>100</v>
      </c>
      <c r="BA86" s="25" t="s">
        <v>100</v>
      </c>
      <c r="BB86" s="25" t="s">
        <v>100</v>
      </c>
      <c r="BC86" s="25" t="s">
        <v>98</v>
      </c>
      <c r="BD86" s="26" t="s">
        <v>1407</v>
      </c>
      <c r="BE86" s="25" t="s">
        <v>102</v>
      </c>
      <c r="BF86" s="26"/>
      <c r="BG86" s="25">
        <v>4941</v>
      </c>
      <c r="BH86" s="25">
        <v>4878</v>
      </c>
      <c r="BI86" s="25">
        <v>8003</v>
      </c>
      <c r="BJ86" s="25">
        <v>6499</v>
      </c>
      <c r="BK86" s="25">
        <v>7157</v>
      </c>
      <c r="BL86" s="230">
        <f t="shared" si="17"/>
        <v>14.444022770398481</v>
      </c>
      <c r="BM86" s="25">
        <v>445</v>
      </c>
      <c r="BN86" s="25">
        <v>1190</v>
      </c>
      <c r="BO86" s="25">
        <v>723</v>
      </c>
      <c r="BP86" s="25">
        <v>896</v>
      </c>
      <c r="BQ86" s="25">
        <v>455</v>
      </c>
      <c r="BR86" s="25"/>
      <c r="BS86" s="25">
        <v>3815</v>
      </c>
      <c r="BT86" s="25">
        <v>3553</v>
      </c>
      <c r="BU86" s="25"/>
      <c r="BV86" s="25"/>
      <c r="BW86" s="25"/>
      <c r="BX86" s="25"/>
      <c r="BY86" s="25"/>
      <c r="BZ86" s="25"/>
      <c r="CA86" s="25"/>
      <c r="CB86" s="25"/>
      <c r="CC86" s="25"/>
      <c r="CD86" s="25"/>
      <c r="CE86" s="25"/>
      <c r="CF86" s="26"/>
      <c r="CG86" s="26" t="s">
        <v>100</v>
      </c>
      <c r="CH86" s="26" t="s">
        <v>103</v>
      </c>
      <c r="CI86" s="25" t="s">
        <v>191</v>
      </c>
      <c r="CJ86" s="26"/>
      <c r="CK86" s="26" t="s">
        <v>105</v>
      </c>
      <c r="CL86" s="25" t="s">
        <v>98</v>
      </c>
      <c r="CM86" s="26" t="s">
        <v>1408</v>
      </c>
      <c r="CN86" s="25" t="s">
        <v>100</v>
      </c>
      <c r="CO86" s="26"/>
      <c r="CP86" s="25" t="s">
        <v>100</v>
      </c>
      <c r="CQ86" s="25" t="s">
        <v>98</v>
      </c>
      <c r="CR86" s="25" t="s">
        <v>100</v>
      </c>
      <c r="CS86" s="25" t="s">
        <v>100</v>
      </c>
      <c r="CT86" s="26"/>
      <c r="CU86" s="25" t="s">
        <v>100</v>
      </c>
      <c r="CV86" s="25" t="s">
        <v>100</v>
      </c>
      <c r="CW86" s="25" t="s">
        <v>100</v>
      </c>
      <c r="CX86" s="25" t="s">
        <v>98</v>
      </c>
      <c r="CY86" s="25" t="s">
        <v>100</v>
      </c>
      <c r="CZ86" s="25" t="s">
        <v>98</v>
      </c>
      <c r="DA86" s="25" t="s">
        <v>100</v>
      </c>
      <c r="DB86" s="25" t="s">
        <v>100</v>
      </c>
      <c r="DC86" s="26"/>
      <c r="DD86" s="25" t="s">
        <v>98</v>
      </c>
      <c r="DE86" s="25" t="s">
        <v>100</v>
      </c>
      <c r="DF86" s="25" t="s">
        <v>100</v>
      </c>
      <c r="DG86" s="25" t="s">
        <v>98</v>
      </c>
      <c r="DH86" s="25" t="s">
        <v>98</v>
      </c>
      <c r="DI86" s="25" t="s">
        <v>100</v>
      </c>
      <c r="DJ86" s="26"/>
      <c r="DK86" s="32"/>
    </row>
    <row r="87" spans="1:115" s="33" customFormat="1" ht="21.75" customHeight="1" x14ac:dyDescent="0.25">
      <c r="A87" s="17">
        <v>156</v>
      </c>
      <c r="B87" s="18" t="s">
        <v>1409</v>
      </c>
      <c r="C87" s="18" t="s">
        <v>109</v>
      </c>
      <c r="D87" s="19" t="s">
        <v>1410</v>
      </c>
      <c r="E87" s="20" t="s">
        <v>573</v>
      </c>
      <c r="F87" s="20" t="s">
        <v>574</v>
      </c>
      <c r="G87" s="18" t="s">
        <v>575</v>
      </c>
      <c r="H87" s="18" t="s">
        <v>576</v>
      </c>
      <c r="I87" s="20" t="s">
        <v>577</v>
      </c>
      <c r="J87" s="18" t="s">
        <v>578</v>
      </c>
      <c r="K87" s="21">
        <v>288</v>
      </c>
      <c r="L87" s="21">
        <v>283</v>
      </c>
      <c r="M87" s="22">
        <v>281</v>
      </c>
      <c r="N87" s="22">
        <v>268</v>
      </c>
      <c r="O87" s="46">
        <v>259</v>
      </c>
      <c r="P87" s="51">
        <v>456000</v>
      </c>
      <c r="Q87" s="51">
        <v>720000</v>
      </c>
      <c r="R87" s="51">
        <v>739000</v>
      </c>
      <c r="S87" s="51">
        <v>456000</v>
      </c>
      <c r="T87" s="52">
        <v>471000</v>
      </c>
      <c r="U87" s="18"/>
      <c r="V87" s="19" t="s">
        <v>98</v>
      </c>
      <c r="W87" s="19">
        <v>3</v>
      </c>
      <c r="X87" s="19">
        <v>78</v>
      </c>
      <c r="Y87" s="19">
        <v>8</v>
      </c>
      <c r="Z87" s="19">
        <v>33225</v>
      </c>
      <c r="AA87" s="223">
        <v>16</v>
      </c>
      <c r="AB87" s="19">
        <v>950</v>
      </c>
      <c r="AC87" s="94">
        <f t="shared" si="11"/>
        <v>26</v>
      </c>
      <c r="AD87" s="88">
        <f t="shared" si="12"/>
        <v>0.30115830115830117</v>
      </c>
      <c r="AE87" s="94">
        <f t="shared" si="13"/>
        <v>2.6666666666666665</v>
      </c>
      <c r="AF87" s="95">
        <f t="shared" si="15"/>
        <v>102.56410256410257</v>
      </c>
      <c r="AG87" s="95">
        <f t="shared" si="14"/>
        <v>11075</v>
      </c>
      <c r="AH87" s="91">
        <f t="shared" si="16"/>
        <v>128.28185328185327</v>
      </c>
      <c r="AI87" s="18">
        <v>4</v>
      </c>
      <c r="AJ87" s="18">
        <v>96</v>
      </c>
      <c r="AK87" s="18"/>
      <c r="AL87" s="18"/>
      <c r="AM87" s="18"/>
      <c r="AN87" s="18"/>
      <c r="AO87" s="19"/>
      <c r="AP87" s="223">
        <v>15</v>
      </c>
      <c r="AQ87" s="35">
        <v>0.25</v>
      </c>
      <c r="AR87" s="18"/>
      <c r="AS87" s="35">
        <v>1</v>
      </c>
      <c r="AT87" s="18"/>
      <c r="AU87" s="35">
        <v>0.25</v>
      </c>
      <c r="AV87" s="19"/>
      <c r="AW87" s="18" t="s">
        <v>98</v>
      </c>
      <c r="AX87" s="19"/>
      <c r="AY87" s="18" t="s">
        <v>100</v>
      </c>
      <c r="AZ87" s="18" t="s">
        <v>100</v>
      </c>
      <c r="BA87" s="18" t="s">
        <v>100</v>
      </c>
      <c r="BB87" s="18" t="s">
        <v>100</v>
      </c>
      <c r="BC87" s="18" t="s">
        <v>100</v>
      </c>
      <c r="BD87" s="19" t="s">
        <v>117</v>
      </c>
      <c r="BE87" s="18" t="s">
        <v>102</v>
      </c>
      <c r="BF87" s="19"/>
      <c r="BG87" s="18">
        <v>6937</v>
      </c>
      <c r="BH87" s="18">
        <v>5693</v>
      </c>
      <c r="BI87" s="18">
        <v>7725</v>
      </c>
      <c r="BJ87" s="18">
        <v>6149</v>
      </c>
      <c r="BK87" s="18">
        <v>8042</v>
      </c>
      <c r="BL87" s="230">
        <f t="shared" si="17"/>
        <v>33.644787644787648</v>
      </c>
      <c r="BM87" s="18">
        <v>2174</v>
      </c>
      <c r="BN87" s="18">
        <v>320</v>
      </c>
      <c r="BO87" s="18">
        <v>1532</v>
      </c>
      <c r="BP87" s="18">
        <v>2806</v>
      </c>
      <c r="BQ87" s="18">
        <v>672</v>
      </c>
      <c r="BR87" s="18"/>
      <c r="BS87" s="18"/>
      <c r="BT87" s="18"/>
      <c r="BU87" s="18">
        <v>10697</v>
      </c>
      <c r="BV87" s="18"/>
      <c r="BW87" s="18"/>
      <c r="BX87" s="18"/>
      <c r="BY87" s="18"/>
      <c r="BZ87" s="18"/>
      <c r="CA87" s="18"/>
      <c r="CB87" s="18">
        <v>300</v>
      </c>
      <c r="CC87" s="18">
        <v>300</v>
      </c>
      <c r="CD87" s="18">
        <v>300</v>
      </c>
      <c r="CE87" s="18">
        <v>800</v>
      </c>
      <c r="CF87" s="19">
        <v>300</v>
      </c>
      <c r="CG87" s="19" t="s">
        <v>100</v>
      </c>
      <c r="CH87" s="19" t="s">
        <v>143</v>
      </c>
      <c r="CI87" s="18" t="s">
        <v>130</v>
      </c>
      <c r="CJ87" s="19" t="s">
        <v>579</v>
      </c>
      <c r="CK87" s="19" t="s">
        <v>105</v>
      </c>
      <c r="CL87" s="18" t="s">
        <v>98</v>
      </c>
      <c r="CM87" s="19" t="s">
        <v>1411</v>
      </c>
      <c r="CN87" s="18" t="s">
        <v>100</v>
      </c>
      <c r="CO87" s="19"/>
      <c r="CP87" s="18" t="s">
        <v>100</v>
      </c>
      <c r="CQ87" s="18" t="s">
        <v>98</v>
      </c>
      <c r="CR87" s="18" t="s">
        <v>100</v>
      </c>
      <c r="CS87" s="18" t="s">
        <v>100</v>
      </c>
      <c r="CT87" s="19" t="s">
        <v>258</v>
      </c>
      <c r="CU87" s="18" t="s">
        <v>100</v>
      </c>
      <c r="CV87" s="18" t="s">
        <v>98</v>
      </c>
      <c r="CW87" s="18" t="s">
        <v>100</v>
      </c>
      <c r="CX87" s="18" t="s">
        <v>100</v>
      </c>
      <c r="CY87" s="18" t="s">
        <v>100</v>
      </c>
      <c r="CZ87" s="18" t="s">
        <v>98</v>
      </c>
      <c r="DA87" s="18" t="s">
        <v>100</v>
      </c>
      <c r="DB87" s="18" t="s">
        <v>100</v>
      </c>
      <c r="DC87" s="19"/>
      <c r="DD87" s="18" t="s">
        <v>98</v>
      </c>
      <c r="DE87" s="18" t="s">
        <v>100</v>
      </c>
      <c r="DF87" s="18" t="s">
        <v>100</v>
      </c>
      <c r="DG87" s="18" t="s">
        <v>100</v>
      </c>
      <c r="DH87" s="18" t="s">
        <v>100</v>
      </c>
      <c r="DI87" s="18" t="s">
        <v>100</v>
      </c>
      <c r="DJ87" s="19"/>
      <c r="DK87" s="23"/>
    </row>
    <row r="88" spans="1:115" s="11" customFormat="1" ht="21.75" customHeight="1" x14ac:dyDescent="0.25">
      <c r="A88" s="24">
        <v>157</v>
      </c>
      <c r="B88" s="25" t="s">
        <v>1412</v>
      </c>
      <c r="C88" s="25" t="s">
        <v>1413</v>
      </c>
      <c r="D88" s="26" t="s">
        <v>1414</v>
      </c>
      <c r="E88" s="27" t="s">
        <v>1415</v>
      </c>
      <c r="F88" s="27" t="s">
        <v>1416</v>
      </c>
      <c r="G88" s="25" t="s">
        <v>1417</v>
      </c>
      <c r="H88" s="25" t="s">
        <v>1418</v>
      </c>
      <c r="I88" s="27" t="s">
        <v>1419</v>
      </c>
      <c r="J88" s="25" t="s">
        <v>1420</v>
      </c>
      <c r="K88" s="28">
        <v>345</v>
      </c>
      <c r="L88" s="28">
        <v>338</v>
      </c>
      <c r="M88" s="29">
        <v>342</v>
      </c>
      <c r="N88" s="29">
        <v>344</v>
      </c>
      <c r="O88" s="47">
        <v>332</v>
      </c>
      <c r="P88" s="53">
        <v>323000</v>
      </c>
      <c r="Q88" s="53">
        <v>332000</v>
      </c>
      <c r="R88" s="53">
        <v>329000</v>
      </c>
      <c r="S88" s="53">
        <v>322000</v>
      </c>
      <c r="T88" s="54">
        <v>337000</v>
      </c>
      <c r="U88" s="25"/>
      <c r="V88" s="26" t="s">
        <v>98</v>
      </c>
      <c r="W88" s="26">
        <v>5</v>
      </c>
      <c r="X88" s="26">
        <v>52</v>
      </c>
      <c r="Y88" s="26">
        <v>3</v>
      </c>
      <c r="Z88" s="26">
        <v>6786</v>
      </c>
      <c r="AA88" s="222">
        <v>24</v>
      </c>
      <c r="AB88" s="26">
        <v>11475</v>
      </c>
      <c r="AC88" s="94">
        <f t="shared" si="11"/>
        <v>10.4</v>
      </c>
      <c r="AD88" s="88">
        <f t="shared" si="12"/>
        <v>0.15662650602409639</v>
      </c>
      <c r="AE88" s="94">
        <f t="shared" si="13"/>
        <v>0.6</v>
      </c>
      <c r="AF88" s="95">
        <f t="shared" si="15"/>
        <v>57.692307692307693</v>
      </c>
      <c r="AG88" s="95">
        <f t="shared" si="14"/>
        <v>1357.2</v>
      </c>
      <c r="AH88" s="91">
        <f t="shared" si="16"/>
        <v>20.439759036144579</v>
      </c>
      <c r="AI88" s="25"/>
      <c r="AJ88" s="25"/>
      <c r="AK88" s="25"/>
      <c r="AL88" s="25"/>
      <c r="AM88" s="25"/>
      <c r="AN88" s="25">
        <v>100</v>
      </c>
      <c r="AO88" s="26"/>
      <c r="AP88" s="222">
        <v>3</v>
      </c>
      <c r="AQ88" s="30">
        <v>0.5</v>
      </c>
      <c r="AR88" s="25"/>
      <c r="AS88" s="30">
        <v>0.5</v>
      </c>
      <c r="AT88" s="25"/>
      <c r="AU88" s="30">
        <v>0.5</v>
      </c>
      <c r="AV88" s="26"/>
      <c r="AW88" s="25" t="s">
        <v>98</v>
      </c>
      <c r="AX88" s="26"/>
      <c r="AY88" s="25" t="s">
        <v>100</v>
      </c>
      <c r="AZ88" s="25" t="s">
        <v>98</v>
      </c>
      <c r="BA88" s="25" t="s">
        <v>100</v>
      </c>
      <c r="BB88" s="25" t="s">
        <v>100</v>
      </c>
      <c r="BC88" s="25" t="s">
        <v>100</v>
      </c>
      <c r="BD88" s="26"/>
      <c r="BE88" s="25" t="s">
        <v>102</v>
      </c>
      <c r="BF88" s="26"/>
      <c r="BG88" s="25">
        <v>3795</v>
      </c>
      <c r="BH88" s="25">
        <v>3607</v>
      </c>
      <c r="BI88" s="25">
        <v>3836</v>
      </c>
      <c r="BJ88" s="25">
        <v>3905</v>
      </c>
      <c r="BK88" s="25">
        <v>2695</v>
      </c>
      <c r="BL88" s="230">
        <f t="shared" si="17"/>
        <v>8.3222891566265051</v>
      </c>
      <c r="BM88" s="25">
        <v>1497</v>
      </c>
      <c r="BN88" s="25">
        <v>100</v>
      </c>
      <c r="BO88" s="25">
        <v>1940</v>
      </c>
      <c r="BP88" s="25"/>
      <c r="BQ88" s="25">
        <v>68</v>
      </c>
      <c r="BR88" s="25"/>
      <c r="BS88" s="25"/>
      <c r="BT88" s="25"/>
      <c r="BU88" s="25"/>
      <c r="BV88" s="25"/>
      <c r="BW88" s="25"/>
      <c r="BX88" s="25"/>
      <c r="BY88" s="25"/>
      <c r="BZ88" s="25">
        <v>30492</v>
      </c>
      <c r="CA88" s="25"/>
      <c r="CB88" s="25"/>
      <c r="CC88" s="25"/>
      <c r="CD88" s="25"/>
      <c r="CE88" s="25"/>
      <c r="CF88" s="26"/>
      <c r="CG88" s="26" t="s">
        <v>100</v>
      </c>
      <c r="CH88" s="26" t="s">
        <v>235</v>
      </c>
      <c r="CI88" s="25" t="s">
        <v>164</v>
      </c>
      <c r="CJ88" s="26"/>
      <c r="CK88" s="26" t="s">
        <v>105</v>
      </c>
      <c r="CL88" s="25" t="s">
        <v>98</v>
      </c>
      <c r="CM88" s="26" t="s">
        <v>1131</v>
      </c>
      <c r="CN88" s="25" t="s">
        <v>98</v>
      </c>
      <c r="CO88" s="26" t="s">
        <v>1131</v>
      </c>
      <c r="CP88" s="25" t="s">
        <v>100</v>
      </c>
      <c r="CQ88" s="25" t="s">
        <v>98</v>
      </c>
      <c r="CR88" s="25" t="s">
        <v>100</v>
      </c>
      <c r="CS88" s="25" t="s">
        <v>100</v>
      </c>
      <c r="CT88" s="26"/>
      <c r="CU88" s="25" t="s">
        <v>100</v>
      </c>
      <c r="CV88" s="25" t="s">
        <v>100</v>
      </c>
      <c r="CW88" s="25" t="s">
        <v>100</v>
      </c>
      <c r="CX88" s="25" t="s">
        <v>98</v>
      </c>
      <c r="CY88" s="25" t="s">
        <v>100</v>
      </c>
      <c r="CZ88" s="25" t="s">
        <v>100</v>
      </c>
      <c r="DA88" s="25" t="s">
        <v>100</v>
      </c>
      <c r="DB88" s="25" t="s">
        <v>100</v>
      </c>
      <c r="DC88" s="26"/>
      <c r="DD88" s="25" t="s">
        <v>98</v>
      </c>
      <c r="DE88" s="25" t="s">
        <v>98</v>
      </c>
      <c r="DF88" s="25" t="s">
        <v>100</v>
      </c>
      <c r="DG88" s="25" t="s">
        <v>100</v>
      </c>
      <c r="DH88" s="25" t="s">
        <v>100</v>
      </c>
      <c r="DI88" s="25" t="s">
        <v>100</v>
      </c>
      <c r="DJ88" s="26"/>
      <c r="DK88" s="32"/>
    </row>
    <row r="89" spans="1:115" s="11" customFormat="1" ht="21.75" customHeight="1" x14ac:dyDescent="0.25">
      <c r="A89" s="17">
        <v>158</v>
      </c>
      <c r="B89" s="18" t="s">
        <v>1421</v>
      </c>
      <c r="C89" s="18" t="s">
        <v>571</v>
      </c>
      <c r="D89" s="19" t="s">
        <v>1422</v>
      </c>
      <c r="E89" s="20">
        <v>15227695418</v>
      </c>
      <c r="F89" s="20">
        <v>0</v>
      </c>
      <c r="G89" s="18" t="s">
        <v>1423</v>
      </c>
      <c r="H89" s="18" t="s">
        <v>1424</v>
      </c>
      <c r="I89" s="20">
        <v>15227695418</v>
      </c>
      <c r="J89" s="18" t="s">
        <v>1423</v>
      </c>
      <c r="K89" s="21">
        <v>324</v>
      </c>
      <c r="L89" s="21">
        <v>312</v>
      </c>
      <c r="M89" s="22">
        <v>298</v>
      </c>
      <c r="N89" s="22">
        <v>304</v>
      </c>
      <c r="O89" s="46">
        <v>304</v>
      </c>
      <c r="P89" s="51">
        <v>367896</v>
      </c>
      <c r="Q89" s="51">
        <v>382511</v>
      </c>
      <c r="R89" s="51">
        <v>383789</v>
      </c>
      <c r="S89" s="51">
        <v>387263</v>
      </c>
      <c r="T89" s="52">
        <v>376452</v>
      </c>
      <c r="U89" s="18"/>
      <c r="V89" s="19" t="s">
        <v>98</v>
      </c>
      <c r="W89" s="19">
        <v>2</v>
      </c>
      <c r="X89" s="19">
        <v>54</v>
      </c>
      <c r="Y89" s="19">
        <v>5</v>
      </c>
      <c r="Z89" s="19">
        <v>14557</v>
      </c>
      <c r="AA89" s="223">
        <v>18</v>
      </c>
      <c r="AB89" s="19">
        <v>6555</v>
      </c>
      <c r="AC89" s="94">
        <f t="shared" si="11"/>
        <v>27</v>
      </c>
      <c r="AD89" s="88">
        <f t="shared" si="12"/>
        <v>0.17763157894736842</v>
      </c>
      <c r="AE89" s="94">
        <f t="shared" si="13"/>
        <v>2.5</v>
      </c>
      <c r="AF89" s="95">
        <f t="shared" si="15"/>
        <v>92.592592592592595</v>
      </c>
      <c r="AG89" s="95">
        <f t="shared" si="14"/>
        <v>7278.5</v>
      </c>
      <c r="AH89" s="91">
        <f t="shared" si="16"/>
        <v>47.88486842105263</v>
      </c>
      <c r="AI89" s="18">
        <v>100</v>
      </c>
      <c r="AJ89" s="18"/>
      <c r="AK89" s="18"/>
      <c r="AL89" s="18"/>
      <c r="AM89" s="18"/>
      <c r="AN89" s="18"/>
      <c r="AO89" s="19"/>
      <c r="AP89" s="223">
        <v>18</v>
      </c>
      <c r="AQ89" s="18" t="s">
        <v>99</v>
      </c>
      <c r="AR89" s="18"/>
      <c r="AS89" s="18" t="s">
        <v>99</v>
      </c>
      <c r="AT89" s="18"/>
      <c r="AU89" s="18" t="s">
        <v>99</v>
      </c>
      <c r="AV89" s="19"/>
      <c r="AW89" s="18" t="s">
        <v>98</v>
      </c>
      <c r="AX89" s="19"/>
      <c r="AY89" s="18" t="s">
        <v>98</v>
      </c>
      <c r="AZ89" s="18" t="s">
        <v>100</v>
      </c>
      <c r="BA89" s="18" t="s">
        <v>100</v>
      </c>
      <c r="BB89" s="18" t="s">
        <v>100</v>
      </c>
      <c r="BC89" s="18" t="s">
        <v>100</v>
      </c>
      <c r="BD89" s="19"/>
      <c r="BE89" s="18" t="s">
        <v>102</v>
      </c>
      <c r="BF89" s="19"/>
      <c r="BG89" s="18">
        <v>2702</v>
      </c>
      <c r="BH89" s="18">
        <v>2239</v>
      </c>
      <c r="BI89" s="18">
        <v>3543</v>
      </c>
      <c r="BJ89" s="18">
        <v>2534</v>
      </c>
      <c r="BK89" s="18">
        <v>2745</v>
      </c>
      <c r="BL89" s="230">
        <f t="shared" si="17"/>
        <v>10.805921052631579</v>
      </c>
      <c r="BM89" s="18">
        <v>3241</v>
      </c>
      <c r="BN89" s="18">
        <v>88</v>
      </c>
      <c r="BO89" s="18"/>
      <c r="BP89" s="18">
        <v>566</v>
      </c>
      <c r="BQ89" s="18">
        <v>540</v>
      </c>
      <c r="BR89" s="18">
        <v>4043</v>
      </c>
      <c r="BS89" s="18">
        <v>1434</v>
      </c>
      <c r="BT89" s="18">
        <v>30320</v>
      </c>
      <c r="BU89" s="18"/>
      <c r="BV89" s="18"/>
      <c r="BW89" s="18"/>
      <c r="BX89" s="18"/>
      <c r="BY89" s="18"/>
      <c r="BZ89" s="18"/>
      <c r="CA89" s="18"/>
      <c r="CB89" s="18"/>
      <c r="CC89" s="18"/>
      <c r="CD89" s="18"/>
      <c r="CE89" s="18"/>
      <c r="CF89" s="19"/>
      <c r="CG89" s="19" t="s">
        <v>100</v>
      </c>
      <c r="CH89" s="19" t="s">
        <v>118</v>
      </c>
      <c r="CI89" s="18" t="s">
        <v>164</v>
      </c>
      <c r="CJ89" s="19"/>
      <c r="CK89" s="19" t="s">
        <v>105</v>
      </c>
      <c r="CL89" s="18" t="s">
        <v>100</v>
      </c>
      <c r="CM89" s="19"/>
      <c r="CN89" s="18" t="s">
        <v>98</v>
      </c>
      <c r="CO89" s="19"/>
      <c r="CP89" s="18" t="s">
        <v>98</v>
      </c>
      <c r="CQ89" s="18" t="s">
        <v>100</v>
      </c>
      <c r="CR89" s="18" t="s">
        <v>100</v>
      </c>
      <c r="CS89" s="18" t="s">
        <v>100</v>
      </c>
      <c r="CT89" s="19"/>
      <c r="CU89" s="18" t="s">
        <v>100</v>
      </c>
      <c r="CV89" s="18" t="s">
        <v>100</v>
      </c>
      <c r="CW89" s="18" t="s">
        <v>100</v>
      </c>
      <c r="CX89" s="18" t="s">
        <v>100</v>
      </c>
      <c r="CY89" s="18" t="s">
        <v>100</v>
      </c>
      <c r="CZ89" s="18" t="s">
        <v>98</v>
      </c>
      <c r="DA89" s="18" t="s">
        <v>100</v>
      </c>
      <c r="DB89" s="18" t="s">
        <v>100</v>
      </c>
      <c r="DC89" s="19"/>
      <c r="DD89" s="18" t="s">
        <v>100</v>
      </c>
      <c r="DE89" s="18" t="s">
        <v>100</v>
      </c>
      <c r="DF89" s="18" t="s">
        <v>100</v>
      </c>
      <c r="DG89" s="18" t="s">
        <v>98</v>
      </c>
      <c r="DH89" s="18" t="s">
        <v>98</v>
      </c>
      <c r="DI89" s="18" t="s">
        <v>100</v>
      </c>
      <c r="DJ89" s="19"/>
      <c r="DK89" s="23"/>
    </row>
    <row r="90" spans="1:115" s="11" customFormat="1" ht="21.75" customHeight="1" x14ac:dyDescent="0.25">
      <c r="A90" s="24">
        <v>160</v>
      </c>
      <c r="B90" s="25" t="s">
        <v>1437</v>
      </c>
      <c r="C90" s="25" t="s">
        <v>109</v>
      </c>
      <c r="D90" s="26" t="s">
        <v>1438</v>
      </c>
      <c r="E90" s="27" t="s">
        <v>1265</v>
      </c>
      <c r="F90" s="27" t="s">
        <v>1266</v>
      </c>
      <c r="G90" s="25" t="s">
        <v>1267</v>
      </c>
      <c r="H90" s="25" t="s">
        <v>1268</v>
      </c>
      <c r="I90" s="27" t="s">
        <v>1269</v>
      </c>
      <c r="J90" s="25" t="s">
        <v>1270</v>
      </c>
      <c r="K90" s="28">
        <v>294</v>
      </c>
      <c r="L90" s="28">
        <v>287</v>
      </c>
      <c r="M90" s="29">
        <v>288</v>
      </c>
      <c r="N90" s="29">
        <v>289</v>
      </c>
      <c r="O90" s="47">
        <v>289</v>
      </c>
      <c r="P90" s="53">
        <v>476000</v>
      </c>
      <c r="Q90" s="53">
        <v>377000</v>
      </c>
      <c r="R90" s="53">
        <v>342000</v>
      </c>
      <c r="S90" s="53">
        <v>358000</v>
      </c>
      <c r="T90" s="54">
        <v>332000</v>
      </c>
      <c r="U90" s="25"/>
      <c r="V90" s="26" t="s">
        <v>98</v>
      </c>
      <c r="W90" s="26">
        <v>2</v>
      </c>
      <c r="X90" s="26">
        <v>66</v>
      </c>
      <c r="Y90" s="26">
        <v>8</v>
      </c>
      <c r="Z90" s="26">
        <v>17833</v>
      </c>
      <c r="AA90" s="222">
        <v>17</v>
      </c>
      <c r="AB90" s="26">
        <v>20399</v>
      </c>
      <c r="AC90" s="94">
        <f t="shared" si="11"/>
        <v>33</v>
      </c>
      <c r="AD90" s="88">
        <f t="shared" si="12"/>
        <v>0.22837370242214533</v>
      </c>
      <c r="AE90" s="94">
        <f t="shared" si="13"/>
        <v>4</v>
      </c>
      <c r="AF90" s="95">
        <f t="shared" si="15"/>
        <v>121.21212121212122</v>
      </c>
      <c r="AG90" s="95">
        <f t="shared" si="14"/>
        <v>8916.5</v>
      </c>
      <c r="AH90" s="91">
        <f t="shared" si="16"/>
        <v>61.705882352941174</v>
      </c>
      <c r="AI90" s="25"/>
      <c r="AJ90" s="25">
        <v>100</v>
      </c>
      <c r="AK90" s="25"/>
      <c r="AL90" s="25"/>
      <c r="AM90" s="25"/>
      <c r="AN90" s="25"/>
      <c r="AO90" s="26"/>
      <c r="AP90" s="222">
        <v>20</v>
      </c>
      <c r="AQ90" s="25" t="s">
        <v>99</v>
      </c>
      <c r="AR90" s="25"/>
      <c r="AS90" s="25" t="s">
        <v>99</v>
      </c>
      <c r="AT90" s="25"/>
      <c r="AU90" s="25" t="s">
        <v>99</v>
      </c>
      <c r="AV90" s="26"/>
      <c r="AW90" s="25" t="s">
        <v>98</v>
      </c>
      <c r="AX90" s="26"/>
      <c r="AY90" s="25" t="s">
        <v>100</v>
      </c>
      <c r="AZ90" s="25" t="s">
        <v>100</v>
      </c>
      <c r="BA90" s="25" t="s">
        <v>100</v>
      </c>
      <c r="BB90" s="25" t="s">
        <v>100</v>
      </c>
      <c r="BC90" s="25" t="s">
        <v>98</v>
      </c>
      <c r="BD90" s="26" t="s">
        <v>117</v>
      </c>
      <c r="BE90" s="25" t="s">
        <v>102</v>
      </c>
      <c r="BF90" s="26"/>
      <c r="BG90" s="25">
        <v>2501</v>
      </c>
      <c r="BH90" s="25">
        <v>3500</v>
      </c>
      <c r="BI90" s="25">
        <v>3205</v>
      </c>
      <c r="BJ90" s="25">
        <v>3867</v>
      </c>
      <c r="BK90" s="25">
        <v>3806</v>
      </c>
      <c r="BL90" s="230">
        <f t="shared" si="17"/>
        <v>15.612456747404844</v>
      </c>
      <c r="BM90" s="25"/>
      <c r="BN90" s="25">
        <v>40</v>
      </c>
      <c r="BO90" s="25">
        <v>85</v>
      </c>
      <c r="BP90" s="25">
        <v>214</v>
      </c>
      <c r="BQ90" s="25">
        <v>706</v>
      </c>
      <c r="BR90" s="25"/>
      <c r="BS90" s="25"/>
      <c r="BT90" s="25"/>
      <c r="BU90" s="25"/>
      <c r="BV90" s="25"/>
      <c r="BW90" s="25"/>
      <c r="BX90" s="25"/>
      <c r="BY90" s="25"/>
      <c r="BZ90" s="25"/>
      <c r="CA90" s="25"/>
      <c r="CB90" s="25"/>
      <c r="CC90" s="25"/>
      <c r="CD90" s="25"/>
      <c r="CE90" s="25"/>
      <c r="CF90" s="26"/>
      <c r="CG90" s="26" t="s">
        <v>100</v>
      </c>
      <c r="CH90" s="26" t="s">
        <v>103</v>
      </c>
      <c r="CI90" s="25" t="s">
        <v>130</v>
      </c>
      <c r="CJ90" s="26" t="s">
        <v>1439</v>
      </c>
      <c r="CK90" s="26" t="s">
        <v>105</v>
      </c>
      <c r="CL90" s="25" t="s">
        <v>100</v>
      </c>
      <c r="CM90" s="26"/>
      <c r="CN90" s="25" t="s">
        <v>100</v>
      </c>
      <c r="CO90" s="26"/>
      <c r="CP90" s="25" t="s">
        <v>98</v>
      </c>
      <c r="CQ90" s="25" t="s">
        <v>98</v>
      </c>
      <c r="CR90" s="25" t="s">
        <v>100</v>
      </c>
      <c r="CS90" s="25" t="s">
        <v>100</v>
      </c>
      <c r="CT90" s="26"/>
      <c r="CU90" s="25" t="s">
        <v>100</v>
      </c>
      <c r="CV90" s="25" t="s">
        <v>100</v>
      </c>
      <c r="CW90" s="25" t="s">
        <v>100</v>
      </c>
      <c r="CX90" s="25" t="s">
        <v>100</v>
      </c>
      <c r="CY90" s="25" t="s">
        <v>100</v>
      </c>
      <c r="CZ90" s="25" t="s">
        <v>98</v>
      </c>
      <c r="DA90" s="25" t="s">
        <v>98</v>
      </c>
      <c r="DB90" s="25" t="s">
        <v>100</v>
      </c>
      <c r="DC90" s="26"/>
      <c r="DD90" s="25" t="s">
        <v>98</v>
      </c>
      <c r="DE90" s="25" t="s">
        <v>100</v>
      </c>
      <c r="DF90" s="25" t="s">
        <v>100</v>
      </c>
      <c r="DG90" s="25" t="s">
        <v>100</v>
      </c>
      <c r="DH90" s="25" t="s">
        <v>100</v>
      </c>
      <c r="DI90" s="25" t="s">
        <v>100</v>
      </c>
      <c r="DJ90" s="26"/>
      <c r="DK90" s="32"/>
    </row>
    <row r="91" spans="1:115" s="33" customFormat="1" ht="21.75" customHeight="1" x14ac:dyDescent="0.25">
      <c r="A91" s="17">
        <v>163</v>
      </c>
      <c r="B91" s="18" t="s">
        <v>1463</v>
      </c>
      <c r="C91" s="18" t="s">
        <v>109</v>
      </c>
      <c r="D91" s="19" t="s">
        <v>1464</v>
      </c>
      <c r="E91" s="20" t="s">
        <v>573</v>
      </c>
      <c r="F91" s="20" t="s">
        <v>574</v>
      </c>
      <c r="G91" s="18" t="s">
        <v>575</v>
      </c>
      <c r="H91" s="18" t="s">
        <v>576</v>
      </c>
      <c r="I91" s="20" t="s">
        <v>577</v>
      </c>
      <c r="J91" s="18" t="s">
        <v>578</v>
      </c>
      <c r="K91" s="21">
        <v>222</v>
      </c>
      <c r="L91" s="21">
        <v>218</v>
      </c>
      <c r="M91" s="22">
        <v>225</v>
      </c>
      <c r="N91" s="22">
        <v>222</v>
      </c>
      <c r="O91" s="46">
        <v>217</v>
      </c>
      <c r="P91" s="51">
        <v>229000</v>
      </c>
      <c r="Q91" s="51">
        <v>243000</v>
      </c>
      <c r="R91" s="51">
        <v>245000</v>
      </c>
      <c r="S91" s="51">
        <v>219000</v>
      </c>
      <c r="T91" s="52">
        <v>191000</v>
      </c>
      <c r="U91" s="18"/>
      <c r="V91" s="19" t="s">
        <v>98</v>
      </c>
      <c r="W91" s="19">
        <v>2</v>
      </c>
      <c r="X91" s="19">
        <v>38</v>
      </c>
      <c r="Y91" s="19">
        <v>2</v>
      </c>
      <c r="Z91" s="19">
        <v>6428</v>
      </c>
      <c r="AA91" s="223">
        <v>16</v>
      </c>
      <c r="AB91" s="19">
        <v>15128</v>
      </c>
      <c r="AC91" s="94">
        <f t="shared" si="11"/>
        <v>19</v>
      </c>
      <c r="AD91" s="88">
        <f t="shared" si="12"/>
        <v>0.17511520737327188</v>
      </c>
      <c r="AE91" s="94">
        <f t="shared" si="13"/>
        <v>1</v>
      </c>
      <c r="AF91" s="95">
        <f t="shared" si="15"/>
        <v>52.631578947368418</v>
      </c>
      <c r="AG91" s="95">
        <f t="shared" si="14"/>
        <v>3214</v>
      </c>
      <c r="AH91" s="91">
        <f t="shared" si="16"/>
        <v>29.622119815668203</v>
      </c>
      <c r="AI91" s="18"/>
      <c r="AJ91" s="18"/>
      <c r="AK91" s="18"/>
      <c r="AL91" s="18">
        <v>86</v>
      </c>
      <c r="AM91" s="18"/>
      <c r="AN91" s="18">
        <v>14</v>
      </c>
      <c r="AO91" s="19"/>
      <c r="AP91" s="223">
        <v>20</v>
      </c>
      <c r="AQ91" s="35">
        <v>0.25</v>
      </c>
      <c r="AR91" s="18"/>
      <c r="AS91" s="35">
        <v>0.25</v>
      </c>
      <c r="AT91" s="18"/>
      <c r="AU91" s="35">
        <v>0.25</v>
      </c>
      <c r="AV91" s="19"/>
      <c r="AW91" s="18" t="s">
        <v>98</v>
      </c>
      <c r="AX91" s="19"/>
      <c r="AY91" s="18" t="s">
        <v>100</v>
      </c>
      <c r="AZ91" s="18" t="s">
        <v>100</v>
      </c>
      <c r="BA91" s="18" t="s">
        <v>100</v>
      </c>
      <c r="BB91" s="18" t="s">
        <v>100</v>
      </c>
      <c r="BC91" s="18" t="s">
        <v>98</v>
      </c>
      <c r="BD91" s="19" t="s">
        <v>117</v>
      </c>
      <c r="BE91" s="18" t="s">
        <v>102</v>
      </c>
      <c r="BF91" s="19"/>
      <c r="BG91" s="18">
        <v>4181</v>
      </c>
      <c r="BH91" s="18">
        <v>2541</v>
      </c>
      <c r="BI91" s="18">
        <v>3235</v>
      </c>
      <c r="BJ91" s="18">
        <v>2640</v>
      </c>
      <c r="BK91" s="18">
        <v>2778</v>
      </c>
      <c r="BL91" s="230" t="str">
        <f t="shared" si="17"/>
        <v/>
      </c>
      <c r="BM91" s="18">
        <v>101</v>
      </c>
      <c r="BN91" s="18">
        <v>536</v>
      </c>
      <c r="BO91" s="18">
        <v>301</v>
      </c>
      <c r="BP91" s="18">
        <v>6388</v>
      </c>
      <c r="BQ91" s="18"/>
      <c r="BR91" s="18"/>
      <c r="BS91" s="18"/>
      <c r="BT91" s="18"/>
      <c r="BU91" s="18"/>
      <c r="BV91" s="18"/>
      <c r="BW91" s="18"/>
      <c r="BX91" s="18"/>
      <c r="BY91" s="18"/>
      <c r="BZ91" s="18"/>
      <c r="CA91" s="18"/>
      <c r="CB91" s="18">
        <v>300</v>
      </c>
      <c r="CC91" s="18">
        <v>300</v>
      </c>
      <c r="CD91" s="18">
        <v>300</v>
      </c>
      <c r="CE91" s="18">
        <v>800</v>
      </c>
      <c r="CF91" s="19">
        <v>300</v>
      </c>
      <c r="CG91" s="19" t="s">
        <v>100</v>
      </c>
      <c r="CH91" s="19" t="s">
        <v>143</v>
      </c>
      <c r="CI91" s="18" t="s">
        <v>191</v>
      </c>
      <c r="CJ91" s="19"/>
      <c r="CK91" s="19" t="s">
        <v>105</v>
      </c>
      <c r="CL91" s="18" t="s">
        <v>98</v>
      </c>
      <c r="CM91" s="19" t="s">
        <v>1465</v>
      </c>
      <c r="CN91" s="18" t="s">
        <v>100</v>
      </c>
      <c r="CO91" s="19"/>
      <c r="CP91" s="18" t="s">
        <v>100</v>
      </c>
      <c r="CQ91" s="18" t="s">
        <v>98</v>
      </c>
      <c r="CR91" s="18" t="s">
        <v>100</v>
      </c>
      <c r="CS91" s="18" t="s">
        <v>98</v>
      </c>
      <c r="CT91" s="19" t="s">
        <v>258</v>
      </c>
      <c r="CU91" s="18" t="s">
        <v>100</v>
      </c>
      <c r="CV91" s="18" t="s">
        <v>100</v>
      </c>
      <c r="CW91" s="18" t="s">
        <v>100</v>
      </c>
      <c r="CX91" s="18" t="s">
        <v>98</v>
      </c>
      <c r="CY91" s="18" t="s">
        <v>100</v>
      </c>
      <c r="CZ91" s="18" t="s">
        <v>98</v>
      </c>
      <c r="DA91" s="18" t="s">
        <v>100</v>
      </c>
      <c r="DB91" s="18" t="s">
        <v>100</v>
      </c>
      <c r="DC91" s="19"/>
      <c r="DD91" s="18" t="s">
        <v>98</v>
      </c>
      <c r="DE91" s="18" t="s">
        <v>100</v>
      </c>
      <c r="DF91" s="18" t="s">
        <v>100</v>
      </c>
      <c r="DG91" s="18" t="s">
        <v>100</v>
      </c>
      <c r="DH91" s="18" t="s">
        <v>100</v>
      </c>
      <c r="DI91" s="18" t="s">
        <v>100</v>
      </c>
      <c r="DJ91" s="19"/>
      <c r="DK91" s="23"/>
    </row>
    <row r="92" spans="1:115" s="33" customFormat="1" ht="21.75" customHeight="1" x14ac:dyDescent="0.25">
      <c r="A92" s="24">
        <v>164</v>
      </c>
      <c r="B92" s="25" t="s">
        <v>1466</v>
      </c>
      <c r="C92" s="25" t="s">
        <v>109</v>
      </c>
      <c r="D92" s="26" t="s">
        <v>1467</v>
      </c>
      <c r="E92" s="27" t="s">
        <v>1468</v>
      </c>
      <c r="F92" s="27" t="s">
        <v>1468</v>
      </c>
      <c r="G92" s="25" t="s">
        <v>1085</v>
      </c>
      <c r="H92" s="25" t="s">
        <v>942</v>
      </c>
      <c r="I92" s="27" t="s">
        <v>939</v>
      </c>
      <c r="J92" s="25" t="s">
        <v>941</v>
      </c>
      <c r="K92" s="28">
        <v>377</v>
      </c>
      <c r="L92" s="28">
        <v>375</v>
      </c>
      <c r="M92" s="29">
        <v>375</v>
      </c>
      <c r="N92" s="29">
        <v>364</v>
      </c>
      <c r="O92" s="47">
        <v>361</v>
      </c>
      <c r="P92" s="53">
        <v>336000</v>
      </c>
      <c r="Q92" s="53">
        <v>326000</v>
      </c>
      <c r="R92" s="53">
        <v>339000</v>
      </c>
      <c r="S92" s="53">
        <v>327000</v>
      </c>
      <c r="T92" s="54">
        <v>340000</v>
      </c>
      <c r="U92" s="25" t="s">
        <v>1469</v>
      </c>
      <c r="V92" s="26" t="s">
        <v>100</v>
      </c>
      <c r="W92" s="26">
        <v>4</v>
      </c>
      <c r="X92" s="26">
        <v>55</v>
      </c>
      <c r="Y92" s="26">
        <v>7</v>
      </c>
      <c r="Z92" s="26">
        <v>29650</v>
      </c>
      <c r="AA92" s="222">
        <v>21</v>
      </c>
      <c r="AB92" s="26">
        <v>10550</v>
      </c>
      <c r="AC92" s="94">
        <f t="shared" si="11"/>
        <v>13.75</v>
      </c>
      <c r="AD92" s="88">
        <f t="shared" si="12"/>
        <v>0.1523545706371191</v>
      </c>
      <c r="AE92" s="94">
        <f t="shared" si="13"/>
        <v>1.75</v>
      </c>
      <c r="AF92" s="95">
        <f t="shared" si="15"/>
        <v>127.27272727272727</v>
      </c>
      <c r="AG92" s="95">
        <f t="shared" si="14"/>
        <v>7412.5</v>
      </c>
      <c r="AH92" s="91">
        <f t="shared" si="16"/>
        <v>82.13296398891967</v>
      </c>
      <c r="AI92" s="25">
        <v>100</v>
      </c>
      <c r="AJ92" s="25"/>
      <c r="AK92" s="25"/>
      <c r="AL92" s="25"/>
      <c r="AM92" s="25"/>
      <c r="AN92" s="25"/>
      <c r="AO92" s="26"/>
      <c r="AP92" s="222">
        <v>30</v>
      </c>
      <c r="AQ92" s="25" t="s">
        <v>99</v>
      </c>
      <c r="AR92" s="25"/>
      <c r="AS92" s="30">
        <v>1</v>
      </c>
      <c r="AT92" s="25"/>
      <c r="AU92" s="30">
        <v>1</v>
      </c>
      <c r="AV92" s="26"/>
      <c r="AW92" s="25" t="s">
        <v>98</v>
      </c>
      <c r="AX92" s="26"/>
      <c r="AY92" s="25" t="s">
        <v>100</v>
      </c>
      <c r="AZ92" s="25" t="s">
        <v>100</v>
      </c>
      <c r="BA92" s="25" t="s">
        <v>100</v>
      </c>
      <c r="BB92" s="25" t="s">
        <v>100</v>
      </c>
      <c r="BC92" s="25" t="s">
        <v>98</v>
      </c>
      <c r="BD92" s="26" t="s">
        <v>282</v>
      </c>
      <c r="BE92" s="25" t="s">
        <v>102</v>
      </c>
      <c r="BF92" s="26"/>
      <c r="BG92" s="25">
        <v>1100</v>
      </c>
      <c r="BH92" s="25">
        <v>1000</v>
      </c>
      <c r="BI92" s="25">
        <v>1200</v>
      </c>
      <c r="BJ92" s="25">
        <v>1200</v>
      </c>
      <c r="BK92" s="25">
        <v>1400</v>
      </c>
      <c r="BL92" s="230" t="str">
        <f t="shared" si="17"/>
        <v/>
      </c>
      <c r="BM92" s="25">
        <v>430</v>
      </c>
      <c r="BN92" s="25"/>
      <c r="BO92" s="25">
        <v>133</v>
      </c>
      <c r="BP92" s="25"/>
      <c r="BQ92" s="25"/>
      <c r="BR92" s="25"/>
      <c r="BS92" s="25"/>
      <c r="BT92" s="25"/>
      <c r="BU92" s="25"/>
      <c r="BV92" s="25"/>
      <c r="BW92" s="25"/>
      <c r="BX92" s="25"/>
      <c r="BY92" s="25"/>
      <c r="BZ92" s="25"/>
      <c r="CA92" s="25"/>
      <c r="CB92" s="25"/>
      <c r="CC92" s="25"/>
      <c r="CD92" s="25"/>
      <c r="CE92" s="25"/>
      <c r="CF92" s="26"/>
      <c r="CG92" s="26" t="s">
        <v>98</v>
      </c>
      <c r="CH92" s="26" t="s">
        <v>103</v>
      </c>
      <c r="CI92" s="31"/>
      <c r="CJ92" s="26" t="s">
        <v>154</v>
      </c>
      <c r="CK92" s="26" t="s">
        <v>105</v>
      </c>
      <c r="CL92" s="25" t="s">
        <v>100</v>
      </c>
      <c r="CM92" s="26"/>
      <c r="CN92" s="25" t="s">
        <v>100</v>
      </c>
      <c r="CO92" s="26"/>
      <c r="CP92" s="25" t="s">
        <v>100</v>
      </c>
      <c r="CQ92" s="25" t="s">
        <v>98</v>
      </c>
      <c r="CR92" s="25" t="s">
        <v>100</v>
      </c>
      <c r="CS92" s="25" t="s">
        <v>100</v>
      </c>
      <c r="CT92" s="26"/>
      <c r="CU92" s="25" t="s">
        <v>100</v>
      </c>
      <c r="CV92" s="25" t="s">
        <v>100</v>
      </c>
      <c r="CW92" s="25" t="s">
        <v>100</v>
      </c>
      <c r="CX92" s="25" t="s">
        <v>98</v>
      </c>
      <c r="CY92" s="25" t="s">
        <v>100</v>
      </c>
      <c r="CZ92" s="25" t="s">
        <v>98</v>
      </c>
      <c r="DA92" s="25" t="s">
        <v>98</v>
      </c>
      <c r="DB92" s="25" t="s">
        <v>100</v>
      </c>
      <c r="DC92" s="26"/>
      <c r="DD92" s="25" t="s">
        <v>98</v>
      </c>
      <c r="DE92" s="25" t="s">
        <v>98</v>
      </c>
      <c r="DF92" s="25" t="s">
        <v>100</v>
      </c>
      <c r="DG92" s="25" t="s">
        <v>100</v>
      </c>
      <c r="DH92" s="25" t="s">
        <v>100</v>
      </c>
      <c r="DI92" s="25" t="s">
        <v>100</v>
      </c>
      <c r="DJ92" s="26"/>
      <c r="DK92" s="32" t="s">
        <v>1470</v>
      </c>
    </row>
    <row r="93" spans="1:115" s="11" customFormat="1" ht="21.75" customHeight="1" x14ac:dyDescent="0.25">
      <c r="A93" s="24">
        <v>165</v>
      </c>
      <c r="B93" s="25" t="s">
        <v>1471</v>
      </c>
      <c r="C93" s="25" t="s">
        <v>109</v>
      </c>
      <c r="D93" s="26" t="s">
        <v>1472</v>
      </c>
      <c r="E93" s="27" t="s">
        <v>1473</v>
      </c>
      <c r="F93" s="27" t="s">
        <v>1474</v>
      </c>
      <c r="G93" s="25">
        <v>0</v>
      </c>
      <c r="H93" s="25" t="s">
        <v>723</v>
      </c>
      <c r="I93" s="27" t="s">
        <v>724</v>
      </c>
      <c r="J93" s="25" t="s">
        <v>725</v>
      </c>
      <c r="K93" s="28">
        <v>794</v>
      </c>
      <c r="L93" s="28">
        <v>796</v>
      </c>
      <c r="M93" s="29">
        <v>789</v>
      </c>
      <c r="N93" s="29">
        <v>788</v>
      </c>
      <c r="O93" s="47">
        <v>785</v>
      </c>
      <c r="P93" s="53">
        <v>780000</v>
      </c>
      <c r="Q93" s="53">
        <v>978000</v>
      </c>
      <c r="R93" s="53">
        <v>868000</v>
      </c>
      <c r="S93" s="53">
        <v>976000</v>
      </c>
      <c r="T93" s="54">
        <v>973000</v>
      </c>
      <c r="U93" s="25"/>
      <c r="V93" s="26" t="s">
        <v>98</v>
      </c>
      <c r="W93" s="26">
        <v>5</v>
      </c>
      <c r="X93" s="26">
        <v>162</v>
      </c>
      <c r="Y93" s="26">
        <v>10</v>
      </c>
      <c r="Z93" s="26">
        <v>49669</v>
      </c>
      <c r="AA93" s="222">
        <v>17</v>
      </c>
      <c r="AB93" s="26">
        <v>34145</v>
      </c>
      <c r="AC93" s="94">
        <f t="shared" si="11"/>
        <v>32.4</v>
      </c>
      <c r="AD93" s="88">
        <f t="shared" si="12"/>
        <v>0.20636942675159237</v>
      </c>
      <c r="AE93" s="94">
        <f t="shared" si="13"/>
        <v>2</v>
      </c>
      <c r="AF93" s="95">
        <f t="shared" si="15"/>
        <v>61.728395061728392</v>
      </c>
      <c r="AG93" s="95">
        <f t="shared" si="14"/>
        <v>9933.7999999999993</v>
      </c>
      <c r="AH93" s="91">
        <f t="shared" si="16"/>
        <v>63.272611464968151</v>
      </c>
      <c r="AI93" s="25">
        <v>7</v>
      </c>
      <c r="AJ93" s="25">
        <v>90</v>
      </c>
      <c r="AK93" s="25"/>
      <c r="AL93" s="25"/>
      <c r="AM93" s="25"/>
      <c r="AN93" s="25">
        <v>3</v>
      </c>
      <c r="AO93" s="26"/>
      <c r="AP93" s="222">
        <v>15</v>
      </c>
      <c r="AQ93" s="25" t="s">
        <v>99</v>
      </c>
      <c r="AR93" s="25"/>
      <c r="AS93" s="25" t="s">
        <v>99</v>
      </c>
      <c r="AT93" s="25"/>
      <c r="AU93" s="25" t="s">
        <v>99</v>
      </c>
      <c r="AV93" s="26"/>
      <c r="AW93" s="25" t="s">
        <v>98</v>
      </c>
      <c r="AX93" s="26"/>
      <c r="AY93" s="25" t="s">
        <v>98</v>
      </c>
      <c r="AZ93" s="25" t="s">
        <v>100</v>
      </c>
      <c r="BA93" s="25" t="s">
        <v>100</v>
      </c>
      <c r="BB93" s="25" t="s">
        <v>100</v>
      </c>
      <c r="BC93" s="25" t="s">
        <v>100</v>
      </c>
      <c r="BD93" s="26"/>
      <c r="BE93" s="25" t="s">
        <v>102</v>
      </c>
      <c r="BF93" s="26"/>
      <c r="BG93" s="25">
        <v>6608</v>
      </c>
      <c r="BH93" s="25">
        <v>6890</v>
      </c>
      <c r="BI93" s="25">
        <v>7968</v>
      </c>
      <c r="BJ93" s="25">
        <v>9303</v>
      </c>
      <c r="BK93" s="25">
        <v>9685</v>
      </c>
      <c r="BL93" s="230">
        <f t="shared" si="17"/>
        <v>25.35031847133758</v>
      </c>
      <c r="BM93" s="25">
        <v>6640</v>
      </c>
      <c r="BN93" s="25">
        <v>6988</v>
      </c>
      <c r="BO93" s="25">
        <v>8823</v>
      </c>
      <c r="BP93" s="25">
        <v>9709</v>
      </c>
      <c r="BQ93" s="25">
        <v>10215</v>
      </c>
      <c r="BR93" s="25"/>
      <c r="BS93" s="25"/>
      <c r="BT93" s="25"/>
      <c r="BU93" s="25"/>
      <c r="BV93" s="25"/>
      <c r="BW93" s="25"/>
      <c r="BX93" s="25"/>
      <c r="BY93" s="25"/>
      <c r="BZ93" s="25"/>
      <c r="CA93" s="25"/>
      <c r="CB93" s="25"/>
      <c r="CC93" s="25"/>
      <c r="CD93" s="25"/>
      <c r="CE93" s="25"/>
      <c r="CF93" s="26"/>
      <c r="CG93" s="26" t="s">
        <v>98</v>
      </c>
      <c r="CH93" s="26" t="s">
        <v>103</v>
      </c>
      <c r="CI93" s="25" t="s">
        <v>164</v>
      </c>
      <c r="CJ93" s="26"/>
      <c r="CK93" s="26" t="s">
        <v>105</v>
      </c>
      <c r="CL93" s="25" t="s">
        <v>100</v>
      </c>
      <c r="CM93" s="26"/>
      <c r="CN93" s="25" t="s">
        <v>100</v>
      </c>
      <c r="CO93" s="26"/>
      <c r="CP93" s="25" t="s">
        <v>100</v>
      </c>
      <c r="CQ93" s="25" t="s">
        <v>100</v>
      </c>
      <c r="CR93" s="25" t="s">
        <v>100</v>
      </c>
      <c r="CS93" s="25" t="s">
        <v>98</v>
      </c>
      <c r="CT93" s="26" t="s">
        <v>154</v>
      </c>
      <c r="CU93" s="25" t="s">
        <v>100</v>
      </c>
      <c r="CV93" s="25" t="s">
        <v>98</v>
      </c>
      <c r="CW93" s="25" t="s">
        <v>100</v>
      </c>
      <c r="CX93" s="25" t="s">
        <v>98</v>
      </c>
      <c r="CY93" s="25" t="s">
        <v>100</v>
      </c>
      <c r="CZ93" s="25" t="s">
        <v>100</v>
      </c>
      <c r="DA93" s="25" t="s">
        <v>100</v>
      </c>
      <c r="DB93" s="25" t="s">
        <v>100</v>
      </c>
      <c r="DC93" s="26"/>
      <c r="DD93" s="25" t="s">
        <v>98</v>
      </c>
      <c r="DE93" s="25" t="s">
        <v>100</v>
      </c>
      <c r="DF93" s="25" t="s">
        <v>100</v>
      </c>
      <c r="DG93" s="25" t="s">
        <v>100</v>
      </c>
      <c r="DH93" s="25" t="s">
        <v>100</v>
      </c>
      <c r="DI93" s="25" t="s">
        <v>100</v>
      </c>
      <c r="DJ93" s="26"/>
      <c r="DK93" s="32"/>
    </row>
    <row r="94" spans="1:115" s="33" customFormat="1" ht="21.75" customHeight="1" x14ac:dyDescent="0.25">
      <c r="A94" s="24">
        <v>166</v>
      </c>
      <c r="B94" s="25" t="s">
        <v>1475</v>
      </c>
      <c r="C94" s="25" t="s">
        <v>348</v>
      </c>
      <c r="D94" s="26" t="s">
        <v>1476</v>
      </c>
      <c r="E94" s="27" t="s">
        <v>112</v>
      </c>
      <c r="F94" s="27" t="s">
        <v>113</v>
      </c>
      <c r="G94" s="25" t="s">
        <v>114</v>
      </c>
      <c r="H94" s="25" t="s">
        <v>366</v>
      </c>
      <c r="I94" s="27" t="s">
        <v>116</v>
      </c>
      <c r="J94" s="25" t="s">
        <v>114</v>
      </c>
      <c r="K94" s="28">
        <v>522</v>
      </c>
      <c r="L94" s="28">
        <v>515</v>
      </c>
      <c r="M94" s="29">
        <v>503</v>
      </c>
      <c r="N94" s="29">
        <v>511</v>
      </c>
      <c r="O94" s="47">
        <v>502</v>
      </c>
      <c r="P94" s="53">
        <v>619711</v>
      </c>
      <c r="Q94" s="53">
        <v>585012</v>
      </c>
      <c r="R94" s="53">
        <v>604888</v>
      </c>
      <c r="S94" s="53">
        <v>585630</v>
      </c>
      <c r="T94" s="54">
        <v>479045</v>
      </c>
      <c r="U94" s="25"/>
      <c r="V94" s="26" t="s">
        <v>98</v>
      </c>
      <c r="W94" s="26">
        <v>2</v>
      </c>
      <c r="X94" s="26">
        <v>47</v>
      </c>
      <c r="Y94" s="26">
        <v>6</v>
      </c>
      <c r="Z94" s="26">
        <v>17000</v>
      </c>
      <c r="AA94" s="222">
        <v>19</v>
      </c>
      <c r="AB94" s="26">
        <v>20000</v>
      </c>
      <c r="AC94" s="94">
        <f t="shared" si="11"/>
        <v>23.5</v>
      </c>
      <c r="AD94" s="88">
        <f t="shared" si="12"/>
        <v>9.3625498007968128E-2</v>
      </c>
      <c r="AE94" s="94">
        <f t="shared" si="13"/>
        <v>3</v>
      </c>
      <c r="AF94" s="95">
        <f t="shared" si="15"/>
        <v>127.65957446808511</v>
      </c>
      <c r="AG94" s="95">
        <f t="shared" si="14"/>
        <v>8500</v>
      </c>
      <c r="AH94" s="91">
        <f t="shared" si="16"/>
        <v>33.864541832669325</v>
      </c>
      <c r="AI94" s="25">
        <v>70</v>
      </c>
      <c r="AJ94" s="25">
        <v>30</v>
      </c>
      <c r="AK94" s="25"/>
      <c r="AL94" s="25"/>
      <c r="AM94" s="25"/>
      <c r="AN94" s="25"/>
      <c r="AO94" s="26"/>
      <c r="AP94" s="222">
        <v>15</v>
      </c>
      <c r="AQ94" s="25" t="s">
        <v>99</v>
      </c>
      <c r="AR94" s="25"/>
      <c r="AS94" s="25" t="s">
        <v>99</v>
      </c>
      <c r="AT94" s="25"/>
      <c r="AU94" s="25" t="s">
        <v>99</v>
      </c>
      <c r="AV94" s="26"/>
      <c r="AW94" s="25" t="s">
        <v>98</v>
      </c>
      <c r="AX94" s="26"/>
      <c r="AY94" s="25" t="s">
        <v>100</v>
      </c>
      <c r="AZ94" s="25" t="s">
        <v>100</v>
      </c>
      <c r="BA94" s="25" t="s">
        <v>100</v>
      </c>
      <c r="BB94" s="25" t="s">
        <v>100</v>
      </c>
      <c r="BC94" s="25" t="s">
        <v>98</v>
      </c>
      <c r="BD94" s="26" t="s">
        <v>117</v>
      </c>
      <c r="BE94" s="25" t="s">
        <v>102</v>
      </c>
      <c r="BF94" s="26"/>
      <c r="BG94" s="25">
        <v>3007</v>
      </c>
      <c r="BH94" s="25">
        <v>3625</v>
      </c>
      <c r="BI94" s="25">
        <v>3557</v>
      </c>
      <c r="BJ94" s="25">
        <v>3265</v>
      </c>
      <c r="BK94" s="25">
        <v>3800</v>
      </c>
      <c r="BL94" s="230">
        <f t="shared" si="17"/>
        <v>8.0159362549800797</v>
      </c>
      <c r="BM94" s="25">
        <v>347</v>
      </c>
      <c r="BN94" s="25">
        <v>199</v>
      </c>
      <c r="BO94" s="25">
        <v>219</v>
      </c>
      <c r="BP94" s="25">
        <v>272</v>
      </c>
      <c r="BQ94" s="25">
        <v>224</v>
      </c>
      <c r="BR94" s="25"/>
      <c r="BS94" s="25"/>
      <c r="BT94" s="25">
        <v>4974</v>
      </c>
      <c r="BU94" s="25"/>
      <c r="BV94" s="25"/>
      <c r="BW94" s="25"/>
      <c r="BX94" s="25"/>
      <c r="BY94" s="25"/>
      <c r="BZ94" s="25"/>
      <c r="CA94" s="25"/>
      <c r="CB94" s="25"/>
      <c r="CC94" s="25"/>
      <c r="CD94" s="25"/>
      <c r="CE94" s="25"/>
      <c r="CF94" s="26"/>
      <c r="CG94" s="26" t="s">
        <v>100</v>
      </c>
      <c r="CH94" s="26" t="s">
        <v>103</v>
      </c>
      <c r="CI94" s="25" t="s">
        <v>164</v>
      </c>
      <c r="CJ94" s="26"/>
      <c r="CK94" s="26" t="s">
        <v>105</v>
      </c>
      <c r="CL94" s="25" t="s">
        <v>98</v>
      </c>
      <c r="CM94" s="26" t="s">
        <v>119</v>
      </c>
      <c r="CN94" s="25" t="s">
        <v>100</v>
      </c>
      <c r="CO94" s="26"/>
      <c r="CP94" s="25" t="s">
        <v>98</v>
      </c>
      <c r="CQ94" s="25" t="s">
        <v>98</v>
      </c>
      <c r="CR94" s="25" t="s">
        <v>100</v>
      </c>
      <c r="CS94" s="25" t="s">
        <v>100</v>
      </c>
      <c r="CT94" s="26"/>
      <c r="CU94" s="25" t="s">
        <v>100</v>
      </c>
      <c r="CV94" s="25" t="s">
        <v>98</v>
      </c>
      <c r="CW94" s="25" t="s">
        <v>98</v>
      </c>
      <c r="CX94" s="25" t="s">
        <v>98</v>
      </c>
      <c r="CY94" s="25" t="s">
        <v>100</v>
      </c>
      <c r="CZ94" s="25" t="s">
        <v>98</v>
      </c>
      <c r="DA94" s="25" t="s">
        <v>100</v>
      </c>
      <c r="DB94" s="25" t="s">
        <v>100</v>
      </c>
      <c r="DC94" s="26"/>
      <c r="DD94" s="25" t="s">
        <v>98</v>
      </c>
      <c r="DE94" s="25" t="s">
        <v>100</v>
      </c>
      <c r="DF94" s="25" t="s">
        <v>100</v>
      </c>
      <c r="DG94" s="25" t="s">
        <v>100</v>
      </c>
      <c r="DH94" s="25" t="s">
        <v>100</v>
      </c>
      <c r="DI94" s="25" t="s">
        <v>100</v>
      </c>
      <c r="DJ94" s="26"/>
      <c r="DK94" s="32"/>
    </row>
    <row r="95" spans="1:115" s="33" customFormat="1" ht="21.75" customHeight="1" x14ac:dyDescent="0.25">
      <c r="A95" s="17">
        <v>168</v>
      </c>
      <c r="B95" s="18" t="s">
        <v>1488</v>
      </c>
      <c r="C95" s="18" t="s">
        <v>1489</v>
      </c>
      <c r="D95" s="19" t="s">
        <v>1490</v>
      </c>
      <c r="E95" s="20" t="s">
        <v>316</v>
      </c>
      <c r="F95" s="20" t="s">
        <v>317</v>
      </c>
      <c r="G95" s="18" t="s">
        <v>318</v>
      </c>
      <c r="H95" s="18" t="s">
        <v>548</v>
      </c>
      <c r="I95" s="20" t="s">
        <v>316</v>
      </c>
      <c r="J95" s="18" t="s">
        <v>320</v>
      </c>
      <c r="K95" s="21">
        <v>912</v>
      </c>
      <c r="L95" s="21">
        <v>886</v>
      </c>
      <c r="M95" s="22">
        <v>869</v>
      </c>
      <c r="N95" s="22">
        <v>856</v>
      </c>
      <c r="O95" s="46">
        <v>839</v>
      </c>
      <c r="P95" s="51">
        <v>846000</v>
      </c>
      <c r="Q95" s="51">
        <v>884000</v>
      </c>
      <c r="R95" s="51">
        <v>939000</v>
      </c>
      <c r="S95" s="51">
        <v>941000</v>
      </c>
      <c r="T95" s="52">
        <v>1056000</v>
      </c>
      <c r="U95" s="18"/>
      <c r="V95" s="19" t="s">
        <v>98</v>
      </c>
      <c r="W95" s="19">
        <v>6</v>
      </c>
      <c r="X95" s="19">
        <v>150</v>
      </c>
      <c r="Y95" s="19">
        <v>13</v>
      </c>
      <c r="Z95" s="19">
        <v>35522</v>
      </c>
      <c r="AA95" s="223">
        <v>21</v>
      </c>
      <c r="AB95" s="19">
        <v>21033</v>
      </c>
      <c r="AC95" s="94">
        <f t="shared" si="11"/>
        <v>25</v>
      </c>
      <c r="AD95" s="88">
        <f t="shared" si="12"/>
        <v>0.17878426698450536</v>
      </c>
      <c r="AE95" s="94">
        <f t="shared" si="13"/>
        <v>2.1666666666666665</v>
      </c>
      <c r="AF95" s="95">
        <f t="shared" si="15"/>
        <v>86.666666666666671</v>
      </c>
      <c r="AG95" s="95">
        <f t="shared" si="14"/>
        <v>5920.333333333333</v>
      </c>
      <c r="AH95" s="91">
        <f t="shared" si="16"/>
        <v>42.338498212157333</v>
      </c>
      <c r="AI95" s="18">
        <v>42</v>
      </c>
      <c r="AJ95" s="18">
        <v>41</v>
      </c>
      <c r="AK95" s="18"/>
      <c r="AL95" s="18"/>
      <c r="AM95" s="18"/>
      <c r="AN95" s="18">
        <v>17</v>
      </c>
      <c r="AO95" s="19"/>
      <c r="AP95" s="223">
        <v>15</v>
      </c>
      <c r="AQ95" s="18"/>
      <c r="AR95" s="18">
        <v>80</v>
      </c>
      <c r="AS95" s="18"/>
      <c r="AT95" s="18">
        <v>80</v>
      </c>
      <c r="AU95" s="18"/>
      <c r="AV95" s="19">
        <v>80</v>
      </c>
      <c r="AW95" s="18" t="s">
        <v>98</v>
      </c>
      <c r="AX95" s="19"/>
      <c r="AY95" s="18" t="s">
        <v>100</v>
      </c>
      <c r="AZ95" s="18" t="s">
        <v>100</v>
      </c>
      <c r="BA95" s="18" t="s">
        <v>100</v>
      </c>
      <c r="BB95" s="18" t="s">
        <v>100</v>
      </c>
      <c r="BC95" s="18" t="s">
        <v>98</v>
      </c>
      <c r="BD95" s="19" t="s">
        <v>282</v>
      </c>
      <c r="BE95" s="18" t="s">
        <v>102</v>
      </c>
      <c r="BF95" s="19"/>
      <c r="BG95" s="18">
        <v>8190</v>
      </c>
      <c r="BH95" s="18">
        <v>9472</v>
      </c>
      <c r="BI95" s="18">
        <v>6421</v>
      </c>
      <c r="BJ95" s="18">
        <v>6459</v>
      </c>
      <c r="BK95" s="18">
        <v>6999</v>
      </c>
      <c r="BL95" s="230">
        <f t="shared" si="17"/>
        <v>9.2383790226460079</v>
      </c>
      <c r="BM95" s="18">
        <v>77</v>
      </c>
      <c r="BN95" s="18">
        <v>1022</v>
      </c>
      <c r="BO95" s="18">
        <v>1240</v>
      </c>
      <c r="BP95" s="18">
        <v>1573</v>
      </c>
      <c r="BQ95" s="18">
        <v>752</v>
      </c>
      <c r="BR95" s="18"/>
      <c r="BS95" s="18">
        <v>1492</v>
      </c>
      <c r="BT95" s="18"/>
      <c r="BU95" s="18"/>
      <c r="BV95" s="18">
        <v>2016</v>
      </c>
      <c r="BW95" s="18"/>
      <c r="BX95" s="18"/>
      <c r="BY95" s="18"/>
      <c r="BZ95" s="18"/>
      <c r="CA95" s="18"/>
      <c r="CB95" s="18"/>
      <c r="CC95" s="18"/>
      <c r="CD95" s="18"/>
      <c r="CE95" s="18"/>
      <c r="CF95" s="19"/>
      <c r="CG95" s="19" t="s">
        <v>98</v>
      </c>
      <c r="CH95" s="19" t="s">
        <v>103</v>
      </c>
      <c r="CI95" s="31" t="s">
        <v>104</v>
      </c>
      <c r="CJ95" s="19" t="s">
        <v>1491</v>
      </c>
      <c r="CK95" s="19" t="s">
        <v>105</v>
      </c>
      <c r="CL95" s="18" t="s">
        <v>98</v>
      </c>
      <c r="CM95" s="19" t="s">
        <v>550</v>
      </c>
      <c r="CN95" s="18" t="s">
        <v>100</v>
      </c>
      <c r="CO95" s="19"/>
      <c r="CP95" s="18" t="s">
        <v>98</v>
      </c>
      <c r="CQ95" s="18" t="s">
        <v>98</v>
      </c>
      <c r="CR95" s="18" t="s">
        <v>100</v>
      </c>
      <c r="CS95" s="18" t="s">
        <v>100</v>
      </c>
      <c r="CT95" s="19"/>
      <c r="CU95" s="18" t="s">
        <v>100</v>
      </c>
      <c r="CV95" s="18" t="s">
        <v>98</v>
      </c>
      <c r="CW95" s="18" t="s">
        <v>98</v>
      </c>
      <c r="CX95" s="18" t="s">
        <v>98</v>
      </c>
      <c r="CY95" s="18" t="s">
        <v>100</v>
      </c>
      <c r="CZ95" s="18" t="s">
        <v>100</v>
      </c>
      <c r="DA95" s="18" t="s">
        <v>100</v>
      </c>
      <c r="DB95" s="18" t="s">
        <v>100</v>
      </c>
      <c r="DC95" s="19"/>
      <c r="DD95" s="18" t="s">
        <v>98</v>
      </c>
      <c r="DE95" s="18" t="s">
        <v>100</v>
      </c>
      <c r="DF95" s="18" t="s">
        <v>100</v>
      </c>
      <c r="DG95" s="18" t="s">
        <v>100</v>
      </c>
      <c r="DH95" s="18" t="s">
        <v>100</v>
      </c>
      <c r="DI95" s="18" t="s">
        <v>100</v>
      </c>
      <c r="DJ95" s="19"/>
      <c r="DK95" s="23" t="s">
        <v>1492</v>
      </c>
    </row>
    <row r="96" spans="1:115" s="33" customFormat="1" ht="21.75" customHeight="1" x14ac:dyDescent="0.25">
      <c r="A96" s="17">
        <v>169</v>
      </c>
      <c r="B96" s="18" t="s">
        <v>1493</v>
      </c>
      <c r="C96" s="18" t="s">
        <v>1494</v>
      </c>
      <c r="D96" s="19" t="s">
        <v>1495</v>
      </c>
      <c r="E96" s="20" t="s">
        <v>1496</v>
      </c>
      <c r="F96" s="20" t="s">
        <v>1497</v>
      </c>
      <c r="G96" s="18" t="s">
        <v>1498</v>
      </c>
      <c r="H96" s="18" t="s">
        <v>1499</v>
      </c>
      <c r="I96" s="20" t="s">
        <v>1500</v>
      </c>
      <c r="J96" s="18" t="s">
        <v>1501</v>
      </c>
      <c r="K96" s="21">
        <v>524</v>
      </c>
      <c r="L96" s="21">
        <v>514</v>
      </c>
      <c r="M96" s="22">
        <v>499</v>
      </c>
      <c r="N96" s="22">
        <v>499</v>
      </c>
      <c r="O96" s="46">
        <v>498</v>
      </c>
      <c r="P96" s="51">
        <v>523000</v>
      </c>
      <c r="Q96" s="51">
        <v>502000</v>
      </c>
      <c r="R96" s="51">
        <v>533000</v>
      </c>
      <c r="S96" s="51">
        <v>662000</v>
      </c>
      <c r="T96" s="52">
        <v>609000</v>
      </c>
      <c r="U96" s="18"/>
      <c r="V96" s="19" t="s">
        <v>98</v>
      </c>
      <c r="W96" s="19">
        <v>4</v>
      </c>
      <c r="X96" s="19">
        <v>77</v>
      </c>
      <c r="Y96" s="19"/>
      <c r="Z96" s="19">
        <v>40976</v>
      </c>
      <c r="AA96" s="223">
        <v>23</v>
      </c>
      <c r="AB96" s="19">
        <v>27904</v>
      </c>
      <c r="AC96" s="94">
        <f t="shared" si="11"/>
        <v>19.25</v>
      </c>
      <c r="AD96" s="88">
        <f t="shared" si="12"/>
        <v>0.15461847389558234</v>
      </c>
      <c r="AE96" s="94" t="str">
        <f t="shared" si="13"/>
        <v/>
      </c>
      <c r="AF96" s="95" t="str">
        <f t="shared" si="15"/>
        <v/>
      </c>
      <c r="AG96" s="95">
        <f t="shared" si="14"/>
        <v>10244</v>
      </c>
      <c r="AH96" s="91">
        <f t="shared" si="16"/>
        <v>82.281124497991968</v>
      </c>
      <c r="AI96" s="18">
        <v>100</v>
      </c>
      <c r="AJ96" s="18"/>
      <c r="AK96" s="18"/>
      <c r="AL96" s="18"/>
      <c r="AM96" s="18"/>
      <c r="AN96" s="18"/>
      <c r="AO96" s="19"/>
      <c r="AP96" s="223">
        <v>10</v>
      </c>
      <c r="AQ96" s="18" t="s">
        <v>99</v>
      </c>
      <c r="AR96" s="18"/>
      <c r="AS96" s="18" t="s">
        <v>99</v>
      </c>
      <c r="AT96" s="18"/>
      <c r="AU96" s="18" t="s">
        <v>99</v>
      </c>
      <c r="AV96" s="19"/>
      <c r="AW96" s="18" t="s">
        <v>98</v>
      </c>
      <c r="AX96" s="19"/>
      <c r="AY96" s="18" t="s">
        <v>98</v>
      </c>
      <c r="AZ96" s="18" t="s">
        <v>100</v>
      </c>
      <c r="BA96" s="18" t="s">
        <v>100</v>
      </c>
      <c r="BB96" s="18" t="s">
        <v>100</v>
      </c>
      <c r="BC96" s="18" t="s">
        <v>100</v>
      </c>
      <c r="BD96" s="19"/>
      <c r="BE96" s="18" t="s">
        <v>102</v>
      </c>
      <c r="BF96" s="19"/>
      <c r="BG96" s="18">
        <v>5958</v>
      </c>
      <c r="BH96" s="18">
        <v>6118</v>
      </c>
      <c r="BI96" s="18">
        <v>6828</v>
      </c>
      <c r="BJ96" s="18">
        <v>8333</v>
      </c>
      <c r="BK96" s="18">
        <v>9957</v>
      </c>
      <c r="BL96" s="230">
        <f t="shared" si="17"/>
        <v>21.638554216867469</v>
      </c>
      <c r="BM96" s="18">
        <v>634</v>
      </c>
      <c r="BN96" s="18">
        <v>94</v>
      </c>
      <c r="BO96" s="18">
        <v>271</v>
      </c>
      <c r="BP96" s="18">
        <v>591</v>
      </c>
      <c r="BQ96" s="18">
        <v>819</v>
      </c>
      <c r="BR96" s="18">
        <v>65951</v>
      </c>
      <c r="BS96" s="18">
        <v>15352</v>
      </c>
      <c r="BT96" s="18"/>
      <c r="BU96" s="18">
        <v>37792</v>
      </c>
      <c r="BV96" s="18"/>
      <c r="BW96" s="18"/>
      <c r="BX96" s="18"/>
      <c r="BY96" s="18"/>
      <c r="BZ96" s="18"/>
      <c r="CA96" s="18"/>
      <c r="CB96" s="18"/>
      <c r="CC96" s="18"/>
      <c r="CD96" s="18"/>
      <c r="CE96" s="18"/>
      <c r="CF96" s="19"/>
      <c r="CG96" s="19" t="s">
        <v>98</v>
      </c>
      <c r="CH96" s="19" t="s">
        <v>103</v>
      </c>
      <c r="CI96" s="18" t="s">
        <v>130</v>
      </c>
      <c r="CJ96" s="19" t="s">
        <v>1502</v>
      </c>
      <c r="CK96" s="19" t="s">
        <v>105</v>
      </c>
      <c r="CL96" s="18" t="s">
        <v>100</v>
      </c>
      <c r="CM96" s="19"/>
      <c r="CN96" s="18" t="s">
        <v>100</v>
      </c>
      <c r="CO96" s="19"/>
      <c r="CP96" s="18" t="s">
        <v>98</v>
      </c>
      <c r="CQ96" s="18" t="s">
        <v>98</v>
      </c>
      <c r="CR96" s="18" t="s">
        <v>100</v>
      </c>
      <c r="CS96" s="18" t="s">
        <v>100</v>
      </c>
      <c r="CT96" s="19"/>
      <c r="CU96" s="18" t="s">
        <v>100</v>
      </c>
      <c r="CV96" s="18" t="s">
        <v>100</v>
      </c>
      <c r="CW96" s="18" t="s">
        <v>98</v>
      </c>
      <c r="CX96" s="18" t="s">
        <v>98</v>
      </c>
      <c r="CY96" s="18" t="s">
        <v>100</v>
      </c>
      <c r="CZ96" s="18" t="s">
        <v>100</v>
      </c>
      <c r="DA96" s="18" t="s">
        <v>100</v>
      </c>
      <c r="DB96" s="18" t="s">
        <v>100</v>
      </c>
      <c r="DC96" s="19"/>
      <c r="DD96" s="18" t="s">
        <v>98</v>
      </c>
      <c r="DE96" s="18" t="s">
        <v>98</v>
      </c>
      <c r="DF96" s="18" t="s">
        <v>100</v>
      </c>
      <c r="DG96" s="18" t="s">
        <v>100</v>
      </c>
      <c r="DH96" s="18" t="s">
        <v>100</v>
      </c>
      <c r="DI96" s="18" t="s">
        <v>100</v>
      </c>
      <c r="DJ96" s="19"/>
      <c r="DK96" s="23"/>
    </row>
    <row r="97" spans="1:115" s="11" customFormat="1" ht="21.75" customHeight="1" x14ac:dyDescent="0.25">
      <c r="A97" s="24">
        <v>170</v>
      </c>
      <c r="B97" s="25" t="s">
        <v>1503</v>
      </c>
      <c r="C97" s="25" t="s">
        <v>326</v>
      </c>
      <c r="D97" s="26" t="s">
        <v>1504</v>
      </c>
      <c r="E97" s="27" t="s">
        <v>1505</v>
      </c>
      <c r="F97" s="27" t="s">
        <v>1506</v>
      </c>
      <c r="G97" s="25" t="s">
        <v>1507</v>
      </c>
      <c r="H97" s="25" t="s">
        <v>1508</v>
      </c>
      <c r="I97" s="27" t="s">
        <v>1509</v>
      </c>
      <c r="J97" s="25" t="s">
        <v>1510</v>
      </c>
      <c r="K97" s="28">
        <v>904</v>
      </c>
      <c r="L97" s="28">
        <v>882</v>
      </c>
      <c r="M97" s="29">
        <v>877</v>
      </c>
      <c r="N97" s="29">
        <v>871</v>
      </c>
      <c r="O97" s="47">
        <v>880</v>
      </c>
      <c r="P97" s="53">
        <v>1100282</v>
      </c>
      <c r="Q97" s="53">
        <v>1237496</v>
      </c>
      <c r="R97" s="53">
        <v>803525</v>
      </c>
      <c r="S97" s="53">
        <v>1200845</v>
      </c>
      <c r="T97" s="54">
        <v>1628061</v>
      </c>
      <c r="U97" s="25"/>
      <c r="V97" s="26" t="s">
        <v>98</v>
      </c>
      <c r="W97" s="26">
        <v>5</v>
      </c>
      <c r="X97" s="26">
        <v>160</v>
      </c>
      <c r="Y97" s="26">
        <v>14</v>
      </c>
      <c r="Z97" s="26">
        <v>51704</v>
      </c>
      <c r="AA97" s="222"/>
      <c r="AB97" s="26">
        <v>37027</v>
      </c>
      <c r="AC97" s="94">
        <f t="shared" si="11"/>
        <v>32</v>
      </c>
      <c r="AD97" s="88">
        <f t="shared" si="12"/>
        <v>0.18181818181818182</v>
      </c>
      <c r="AE97" s="94">
        <f t="shared" si="13"/>
        <v>2.8</v>
      </c>
      <c r="AF97" s="95">
        <f t="shared" si="15"/>
        <v>87.5</v>
      </c>
      <c r="AG97" s="95">
        <f t="shared" si="14"/>
        <v>10340.799999999999</v>
      </c>
      <c r="AH97" s="91">
        <f t="shared" si="16"/>
        <v>58.754545454545458</v>
      </c>
      <c r="AI97" s="25">
        <v>20</v>
      </c>
      <c r="AJ97" s="25">
        <v>80</v>
      </c>
      <c r="AK97" s="25"/>
      <c r="AL97" s="25"/>
      <c r="AM97" s="25"/>
      <c r="AN97" s="25"/>
      <c r="AO97" s="26"/>
      <c r="AP97" s="222">
        <v>10</v>
      </c>
      <c r="AQ97" s="30">
        <v>0.5</v>
      </c>
      <c r="AR97" s="25"/>
      <c r="AS97" s="30">
        <v>0.5</v>
      </c>
      <c r="AT97" s="25"/>
      <c r="AU97" s="30">
        <v>0.5</v>
      </c>
      <c r="AV97" s="26"/>
      <c r="AW97" s="25" t="s">
        <v>98</v>
      </c>
      <c r="AX97" s="26"/>
      <c r="AY97" s="25" t="s">
        <v>98</v>
      </c>
      <c r="AZ97" s="25" t="s">
        <v>100</v>
      </c>
      <c r="BA97" s="25" t="s">
        <v>100</v>
      </c>
      <c r="BB97" s="25" t="s">
        <v>100</v>
      </c>
      <c r="BC97" s="25" t="s">
        <v>100</v>
      </c>
      <c r="BD97" s="26"/>
      <c r="BE97" s="25" t="s">
        <v>102</v>
      </c>
      <c r="BF97" s="26"/>
      <c r="BG97" s="25">
        <v>20173</v>
      </c>
      <c r="BH97" s="25">
        <v>9172</v>
      </c>
      <c r="BI97" s="25">
        <v>12793</v>
      </c>
      <c r="BJ97" s="25">
        <v>9962</v>
      </c>
      <c r="BK97" s="25">
        <v>13817</v>
      </c>
      <c r="BL97" s="230">
        <f t="shared" si="17"/>
        <v>21.162500000000001</v>
      </c>
      <c r="BM97" s="25">
        <v>4795</v>
      </c>
      <c r="BN97" s="25">
        <v>9696</v>
      </c>
      <c r="BO97" s="25">
        <v>2590</v>
      </c>
      <c r="BP97" s="25">
        <v>2724</v>
      </c>
      <c r="BQ97" s="25">
        <v>4806</v>
      </c>
      <c r="BR97" s="25"/>
      <c r="BS97" s="25"/>
      <c r="BT97" s="25"/>
      <c r="BU97" s="25">
        <v>13000</v>
      </c>
      <c r="BV97" s="25">
        <v>20300</v>
      </c>
      <c r="BW97" s="25"/>
      <c r="BX97" s="25"/>
      <c r="BY97" s="25"/>
      <c r="BZ97" s="25"/>
      <c r="CA97" s="25"/>
      <c r="CB97" s="25"/>
      <c r="CC97" s="25"/>
      <c r="CD97" s="25"/>
      <c r="CE97" s="25"/>
      <c r="CF97" s="26"/>
      <c r="CG97" s="26" t="s">
        <v>100</v>
      </c>
      <c r="CH97" s="26" t="s">
        <v>235</v>
      </c>
      <c r="CI97" s="25" t="s">
        <v>104</v>
      </c>
      <c r="CJ97" s="26"/>
      <c r="CK97" s="26" t="s">
        <v>105</v>
      </c>
      <c r="CL97" s="25" t="s">
        <v>100</v>
      </c>
      <c r="CM97" s="26"/>
      <c r="CN97" s="25" t="s">
        <v>100</v>
      </c>
      <c r="CO97" s="26"/>
      <c r="CP97" s="25" t="s">
        <v>98</v>
      </c>
      <c r="CQ97" s="25" t="s">
        <v>100</v>
      </c>
      <c r="CR97" s="25" t="s">
        <v>100</v>
      </c>
      <c r="CS97" s="25" t="s">
        <v>100</v>
      </c>
      <c r="CT97" s="26"/>
      <c r="CU97" s="25" t="s">
        <v>100</v>
      </c>
      <c r="CV97" s="25" t="s">
        <v>98</v>
      </c>
      <c r="CW97" s="25" t="s">
        <v>98</v>
      </c>
      <c r="CX97" s="25" t="s">
        <v>98</v>
      </c>
      <c r="CY97" s="25" t="s">
        <v>98</v>
      </c>
      <c r="CZ97" s="25" t="s">
        <v>100</v>
      </c>
      <c r="DA97" s="25" t="s">
        <v>100</v>
      </c>
      <c r="DB97" s="25" t="s">
        <v>100</v>
      </c>
      <c r="DC97" s="26"/>
      <c r="DD97" s="25" t="s">
        <v>98</v>
      </c>
      <c r="DE97" s="25" t="s">
        <v>100</v>
      </c>
      <c r="DF97" s="25" t="s">
        <v>100</v>
      </c>
      <c r="DG97" s="25" t="s">
        <v>100</v>
      </c>
      <c r="DH97" s="25" t="s">
        <v>100</v>
      </c>
      <c r="DI97" s="25" t="s">
        <v>100</v>
      </c>
      <c r="DJ97" s="26"/>
      <c r="DK97" s="32" t="s">
        <v>1511</v>
      </c>
    </row>
    <row r="98" spans="1:115" s="33" customFormat="1" ht="21.75" customHeight="1" x14ac:dyDescent="0.25">
      <c r="A98" s="24">
        <v>171</v>
      </c>
      <c r="B98" s="25" t="s">
        <v>1512</v>
      </c>
      <c r="C98" s="25" t="s">
        <v>109</v>
      </c>
      <c r="D98" s="26" t="s">
        <v>1513</v>
      </c>
      <c r="E98" s="27" t="s">
        <v>1514</v>
      </c>
      <c r="F98" s="27" t="s">
        <v>1515</v>
      </c>
      <c r="G98" s="25" t="s">
        <v>1516</v>
      </c>
      <c r="H98" s="25" t="s">
        <v>1517</v>
      </c>
      <c r="I98" s="27" t="s">
        <v>1514</v>
      </c>
      <c r="J98" s="25" t="s">
        <v>1518</v>
      </c>
      <c r="K98" s="28">
        <v>268</v>
      </c>
      <c r="L98" s="28">
        <v>277</v>
      </c>
      <c r="M98" s="29">
        <v>277</v>
      </c>
      <c r="N98" s="29">
        <v>272</v>
      </c>
      <c r="O98" s="47">
        <v>264</v>
      </c>
      <c r="P98" s="53">
        <v>243398</v>
      </c>
      <c r="Q98" s="53">
        <v>239022</v>
      </c>
      <c r="R98" s="53">
        <v>239833</v>
      </c>
      <c r="S98" s="53">
        <v>221914</v>
      </c>
      <c r="T98" s="54">
        <v>229128</v>
      </c>
      <c r="U98" s="25"/>
      <c r="V98" s="26" t="s">
        <v>98</v>
      </c>
      <c r="W98" s="26">
        <v>2</v>
      </c>
      <c r="X98" s="26">
        <v>60</v>
      </c>
      <c r="Y98" s="26">
        <f>70/10</f>
        <v>7</v>
      </c>
      <c r="Z98" s="26">
        <v>27909</v>
      </c>
      <c r="AA98" s="222">
        <v>21</v>
      </c>
      <c r="AB98" s="26">
        <v>209775</v>
      </c>
      <c r="AC98" s="94">
        <f t="shared" si="11"/>
        <v>30</v>
      </c>
      <c r="AD98" s="88">
        <f t="shared" si="12"/>
        <v>0.22727272727272727</v>
      </c>
      <c r="AE98" s="94">
        <f t="shared" si="13"/>
        <v>3.5</v>
      </c>
      <c r="AF98" s="95">
        <f t="shared" si="15"/>
        <v>116.66666666666667</v>
      </c>
      <c r="AG98" s="95">
        <f t="shared" si="14"/>
        <v>13954.5</v>
      </c>
      <c r="AH98" s="91">
        <f t="shared" si="16"/>
        <v>105.71590909090909</v>
      </c>
      <c r="AI98" s="25"/>
      <c r="AJ98" s="25">
        <v>100</v>
      </c>
      <c r="AK98" s="25"/>
      <c r="AL98" s="25"/>
      <c r="AM98" s="25"/>
      <c r="AN98" s="25"/>
      <c r="AO98" s="26"/>
      <c r="AP98" s="222">
        <v>5</v>
      </c>
      <c r="AQ98" s="30">
        <v>0.5</v>
      </c>
      <c r="AR98" s="25"/>
      <c r="AS98" s="30">
        <v>0.5</v>
      </c>
      <c r="AT98" s="25"/>
      <c r="AU98" s="25"/>
      <c r="AV98" s="26"/>
      <c r="AW98" s="25" t="s">
        <v>98</v>
      </c>
      <c r="AX98" s="26"/>
      <c r="AY98" s="25" t="s">
        <v>98</v>
      </c>
      <c r="AZ98" s="25" t="s">
        <v>100</v>
      </c>
      <c r="BA98" s="25" t="s">
        <v>100</v>
      </c>
      <c r="BB98" s="25" t="s">
        <v>100</v>
      </c>
      <c r="BC98" s="25" t="s">
        <v>100</v>
      </c>
      <c r="BD98" s="26"/>
      <c r="BE98" s="25" t="s">
        <v>102</v>
      </c>
      <c r="BF98" s="26"/>
      <c r="BG98" s="25">
        <v>4300</v>
      </c>
      <c r="BH98" s="25">
        <v>3915</v>
      </c>
      <c r="BI98" s="25">
        <v>4604</v>
      </c>
      <c r="BJ98" s="25">
        <v>4503</v>
      </c>
      <c r="BK98" s="25">
        <v>4789</v>
      </c>
      <c r="BL98" s="230">
        <f t="shared" si="17"/>
        <v>18.503787878787879</v>
      </c>
      <c r="BM98" s="25">
        <v>54</v>
      </c>
      <c r="BN98" s="25">
        <v>140</v>
      </c>
      <c r="BO98" s="25">
        <v>771</v>
      </c>
      <c r="BP98" s="25">
        <v>278</v>
      </c>
      <c r="BQ98" s="25">
        <v>96</v>
      </c>
      <c r="BR98" s="25"/>
      <c r="BS98" s="25"/>
      <c r="BT98" s="25"/>
      <c r="BU98" s="25"/>
      <c r="BV98" s="25"/>
      <c r="BW98" s="25"/>
      <c r="BX98" s="25"/>
      <c r="BY98" s="25"/>
      <c r="BZ98" s="25"/>
      <c r="CA98" s="25"/>
      <c r="CB98" s="25"/>
      <c r="CC98" s="25"/>
      <c r="CD98" s="25"/>
      <c r="CE98" s="25"/>
      <c r="CF98" s="26"/>
      <c r="CG98" s="26" t="s">
        <v>98</v>
      </c>
      <c r="CH98" s="26" t="s">
        <v>103</v>
      </c>
      <c r="CI98" s="31"/>
      <c r="CJ98" s="26" t="s">
        <v>154</v>
      </c>
      <c r="CK98" s="26" t="s">
        <v>105</v>
      </c>
      <c r="CL98" s="25" t="s">
        <v>100</v>
      </c>
      <c r="CM98" s="26"/>
      <c r="CN98" s="25" t="s">
        <v>100</v>
      </c>
      <c r="CO98" s="26"/>
      <c r="CP98" s="25" t="s">
        <v>100</v>
      </c>
      <c r="CQ98" s="25" t="s">
        <v>100</v>
      </c>
      <c r="CR98" s="25" t="s">
        <v>100</v>
      </c>
      <c r="CS98" s="25" t="s">
        <v>98</v>
      </c>
      <c r="CT98" s="26" t="s">
        <v>1519</v>
      </c>
      <c r="CU98" s="25" t="s">
        <v>100</v>
      </c>
      <c r="CV98" s="25" t="s">
        <v>100</v>
      </c>
      <c r="CW98" s="25" t="s">
        <v>98</v>
      </c>
      <c r="CX98" s="25" t="s">
        <v>98</v>
      </c>
      <c r="CY98" s="25" t="s">
        <v>100</v>
      </c>
      <c r="CZ98" s="25" t="s">
        <v>100</v>
      </c>
      <c r="DA98" s="25" t="s">
        <v>100</v>
      </c>
      <c r="DB98" s="25" t="s">
        <v>100</v>
      </c>
      <c r="DC98" s="26"/>
      <c r="DD98" s="25" t="s">
        <v>100</v>
      </c>
      <c r="DE98" s="25" t="s">
        <v>100</v>
      </c>
      <c r="DF98" s="25" t="s">
        <v>100</v>
      </c>
      <c r="DG98" s="25" t="s">
        <v>100</v>
      </c>
      <c r="DH98" s="25" t="s">
        <v>100</v>
      </c>
      <c r="DI98" s="25" t="s">
        <v>100</v>
      </c>
      <c r="DJ98" s="26"/>
      <c r="DK98" s="32"/>
    </row>
    <row r="99" spans="1:115" s="33" customFormat="1" ht="21.75" customHeight="1" x14ac:dyDescent="0.25">
      <c r="A99" s="24">
        <v>173</v>
      </c>
      <c r="B99" s="25" t="s">
        <v>1532</v>
      </c>
      <c r="C99" s="25" t="s">
        <v>109</v>
      </c>
      <c r="D99" s="26" t="s">
        <v>1533</v>
      </c>
      <c r="E99" s="27" t="s">
        <v>1534</v>
      </c>
      <c r="F99" s="27" t="s">
        <v>1535</v>
      </c>
      <c r="G99" s="25" t="s">
        <v>1536</v>
      </c>
      <c r="H99" s="25" t="s">
        <v>95</v>
      </c>
      <c r="I99" s="27" t="s">
        <v>96</v>
      </c>
      <c r="J99" s="25" t="s">
        <v>97</v>
      </c>
      <c r="K99" s="28">
        <v>200</v>
      </c>
      <c r="L99" s="28">
        <v>195</v>
      </c>
      <c r="M99" s="29">
        <v>197</v>
      </c>
      <c r="N99" s="29">
        <v>194</v>
      </c>
      <c r="O99" s="47">
        <v>190</v>
      </c>
      <c r="P99" s="53">
        <v>180000</v>
      </c>
      <c r="Q99" s="53">
        <v>163000</v>
      </c>
      <c r="R99" s="53">
        <v>169000</v>
      </c>
      <c r="S99" s="53">
        <v>175000</v>
      </c>
      <c r="T99" s="54">
        <v>187000</v>
      </c>
      <c r="U99" s="25"/>
      <c r="V99" s="26" t="s">
        <v>98</v>
      </c>
      <c r="W99" s="26"/>
      <c r="X99" s="26"/>
      <c r="Y99" s="26"/>
      <c r="Z99" s="26">
        <v>11658</v>
      </c>
      <c r="AA99" s="222">
        <v>25</v>
      </c>
      <c r="AB99" s="26">
        <v>9100</v>
      </c>
      <c r="AC99" s="94" t="str">
        <f t="shared" ref="AC99:AC123" si="18">IF(OR(X99="",W99=""),"",X99/W99)</f>
        <v/>
      </c>
      <c r="AD99" s="88" t="str">
        <f t="shared" ref="AD99:AD123" si="19">IF(OR(X99="",O99=""),"",X99/O99)</f>
        <v/>
      </c>
      <c r="AE99" s="94" t="str">
        <f t="shared" ref="AE99:AE123" si="20">IF(OR(Y99="",W99=""),"",Y99/W99)</f>
        <v/>
      </c>
      <c r="AF99" s="95" t="str">
        <f t="shared" si="15"/>
        <v/>
      </c>
      <c r="AG99" s="95" t="str">
        <f t="shared" ref="AG99:AG123" si="21">IF(OR(Z99="",W99=""),"",Z99/W99)</f>
        <v/>
      </c>
      <c r="AH99" s="91">
        <f t="shared" si="16"/>
        <v>61.357894736842105</v>
      </c>
      <c r="AI99" s="25"/>
      <c r="AJ99" s="25"/>
      <c r="AK99" s="25"/>
      <c r="AL99" s="25"/>
      <c r="AM99" s="25"/>
      <c r="AN99" s="25"/>
      <c r="AO99" s="26"/>
      <c r="AP99" s="222">
        <v>20</v>
      </c>
      <c r="AQ99" s="25" t="s">
        <v>99</v>
      </c>
      <c r="AR99" s="25"/>
      <c r="AS99" s="25" t="s">
        <v>99</v>
      </c>
      <c r="AT99" s="25"/>
      <c r="AU99" s="25" t="s">
        <v>99</v>
      </c>
      <c r="AV99" s="26"/>
      <c r="AW99" s="25" t="s">
        <v>98</v>
      </c>
      <c r="AX99" s="26"/>
      <c r="AY99" s="25" t="s">
        <v>100</v>
      </c>
      <c r="AZ99" s="25" t="s">
        <v>100</v>
      </c>
      <c r="BA99" s="25" t="s">
        <v>100</v>
      </c>
      <c r="BB99" s="25" t="s">
        <v>100</v>
      </c>
      <c r="BC99" s="25" t="s">
        <v>98</v>
      </c>
      <c r="BD99" s="26" t="s">
        <v>101</v>
      </c>
      <c r="BE99" s="25" t="s">
        <v>102</v>
      </c>
      <c r="BF99" s="26"/>
      <c r="BG99" s="25">
        <v>2276</v>
      </c>
      <c r="BH99" s="25">
        <v>3056</v>
      </c>
      <c r="BI99" s="25">
        <v>2192</v>
      </c>
      <c r="BJ99" s="25">
        <v>2945</v>
      </c>
      <c r="BK99" s="25">
        <v>2922</v>
      </c>
      <c r="BL99" s="230" t="str">
        <f t="shared" si="17"/>
        <v/>
      </c>
      <c r="BM99" s="25">
        <v>1680</v>
      </c>
      <c r="BN99" s="25"/>
      <c r="BO99" s="25">
        <v>310</v>
      </c>
      <c r="BP99" s="25"/>
      <c r="BQ99" s="25"/>
      <c r="BR99" s="25"/>
      <c r="BS99" s="25"/>
      <c r="BT99" s="25"/>
      <c r="BU99" s="25"/>
      <c r="BV99" s="25"/>
      <c r="BW99" s="25"/>
      <c r="BX99" s="25"/>
      <c r="BY99" s="25"/>
      <c r="BZ99" s="25"/>
      <c r="CA99" s="25"/>
      <c r="CB99" s="25"/>
      <c r="CC99" s="25"/>
      <c r="CD99" s="25"/>
      <c r="CE99" s="25"/>
      <c r="CF99" s="26"/>
      <c r="CG99" s="26" t="s">
        <v>100</v>
      </c>
      <c r="CH99" s="26" t="s">
        <v>103</v>
      </c>
      <c r="CI99" s="36" t="s">
        <v>191</v>
      </c>
      <c r="CJ99" s="26" t="s">
        <v>1537</v>
      </c>
      <c r="CK99" s="26" t="s">
        <v>105</v>
      </c>
      <c r="CL99" s="25" t="s">
        <v>98</v>
      </c>
      <c r="CM99" s="26" t="s">
        <v>106</v>
      </c>
      <c r="CN99" s="25" t="s">
        <v>98</v>
      </c>
      <c r="CO99" s="26" t="s">
        <v>106</v>
      </c>
      <c r="CP99" s="25" t="s">
        <v>100</v>
      </c>
      <c r="CQ99" s="25" t="s">
        <v>98</v>
      </c>
      <c r="CR99" s="25" t="s">
        <v>100</v>
      </c>
      <c r="CS99" s="25" t="s">
        <v>98</v>
      </c>
      <c r="CT99" s="26" t="s">
        <v>1538</v>
      </c>
      <c r="CU99" s="25" t="s">
        <v>100</v>
      </c>
      <c r="CV99" s="25" t="s">
        <v>100</v>
      </c>
      <c r="CW99" s="25" t="s">
        <v>100</v>
      </c>
      <c r="CX99" s="25" t="s">
        <v>100</v>
      </c>
      <c r="CY99" s="25" t="s">
        <v>100</v>
      </c>
      <c r="CZ99" s="25" t="s">
        <v>98</v>
      </c>
      <c r="DA99" s="25" t="s">
        <v>100</v>
      </c>
      <c r="DB99" s="25" t="s">
        <v>100</v>
      </c>
      <c r="DC99" s="26"/>
      <c r="DD99" s="25" t="s">
        <v>98</v>
      </c>
      <c r="DE99" s="25" t="s">
        <v>100</v>
      </c>
      <c r="DF99" s="25" t="s">
        <v>100</v>
      </c>
      <c r="DG99" s="25" t="s">
        <v>100</v>
      </c>
      <c r="DH99" s="25" t="s">
        <v>100</v>
      </c>
      <c r="DI99" s="25" t="s">
        <v>100</v>
      </c>
      <c r="DJ99" s="26"/>
      <c r="DK99" s="32" t="s">
        <v>107</v>
      </c>
    </row>
    <row r="100" spans="1:115" s="33" customFormat="1" ht="21.75" customHeight="1" x14ac:dyDescent="0.25">
      <c r="A100" s="17">
        <v>174</v>
      </c>
      <c r="B100" s="18" t="s">
        <v>1539</v>
      </c>
      <c r="C100" s="18" t="s">
        <v>109</v>
      </c>
      <c r="D100" s="19" t="s">
        <v>1540</v>
      </c>
      <c r="E100" s="20" t="s">
        <v>1126</v>
      </c>
      <c r="F100" s="20" t="s">
        <v>1127</v>
      </c>
      <c r="G100" s="18" t="s">
        <v>1128</v>
      </c>
      <c r="H100" s="18" t="s">
        <v>1129</v>
      </c>
      <c r="I100" s="20" t="s">
        <v>1126</v>
      </c>
      <c r="J100" s="18" t="s">
        <v>1128</v>
      </c>
      <c r="K100" s="21">
        <v>255</v>
      </c>
      <c r="L100" s="21">
        <v>254</v>
      </c>
      <c r="M100" s="22">
        <v>241</v>
      </c>
      <c r="N100" s="22">
        <v>241</v>
      </c>
      <c r="O100" s="46">
        <v>238</v>
      </c>
      <c r="P100" s="51">
        <v>219000</v>
      </c>
      <c r="Q100" s="51">
        <v>207000</v>
      </c>
      <c r="R100" s="51">
        <v>206000</v>
      </c>
      <c r="S100" s="51">
        <v>203000</v>
      </c>
      <c r="T100" s="52">
        <v>192000</v>
      </c>
      <c r="U100" s="18"/>
      <c r="V100" s="19" t="s">
        <v>98</v>
      </c>
      <c r="W100" s="19">
        <v>2</v>
      </c>
      <c r="X100" s="19">
        <v>39</v>
      </c>
      <c r="Y100" s="19">
        <v>3</v>
      </c>
      <c r="Z100" s="19">
        <v>10438</v>
      </c>
      <c r="AA100" s="223">
        <v>21</v>
      </c>
      <c r="AB100" s="19">
        <v>10096</v>
      </c>
      <c r="AC100" s="94">
        <f t="shared" si="18"/>
        <v>19.5</v>
      </c>
      <c r="AD100" s="88">
        <f t="shared" si="19"/>
        <v>0.1638655462184874</v>
      </c>
      <c r="AE100" s="94">
        <f t="shared" si="20"/>
        <v>1.5</v>
      </c>
      <c r="AF100" s="95">
        <f t="shared" si="15"/>
        <v>76.92307692307692</v>
      </c>
      <c r="AG100" s="95">
        <f t="shared" si="21"/>
        <v>5219</v>
      </c>
      <c r="AH100" s="91">
        <f t="shared" si="16"/>
        <v>43.857142857142854</v>
      </c>
      <c r="AI100" s="18">
        <v>100</v>
      </c>
      <c r="AJ100" s="18"/>
      <c r="AK100" s="18"/>
      <c r="AL100" s="18"/>
      <c r="AM100" s="18"/>
      <c r="AN100" s="18"/>
      <c r="AO100" s="19"/>
      <c r="AP100" s="223">
        <v>15</v>
      </c>
      <c r="AQ100" s="18" t="s">
        <v>99</v>
      </c>
      <c r="AR100" s="18"/>
      <c r="AS100" s="18" t="s">
        <v>99</v>
      </c>
      <c r="AT100" s="18"/>
      <c r="AU100" s="18" t="s">
        <v>99</v>
      </c>
      <c r="AV100" s="19"/>
      <c r="AW100" s="18" t="s">
        <v>98</v>
      </c>
      <c r="AX100" s="19"/>
      <c r="AY100" s="18" t="s">
        <v>98</v>
      </c>
      <c r="AZ100" s="18" t="s">
        <v>100</v>
      </c>
      <c r="BA100" s="18" t="s">
        <v>100</v>
      </c>
      <c r="BB100" s="18" t="s">
        <v>100</v>
      </c>
      <c r="BC100" s="18" t="s">
        <v>100</v>
      </c>
      <c r="BD100" s="19"/>
      <c r="BE100" s="18" t="s">
        <v>102</v>
      </c>
      <c r="BF100" s="19"/>
      <c r="BG100" s="18">
        <v>1687</v>
      </c>
      <c r="BH100" s="18">
        <v>1794</v>
      </c>
      <c r="BI100" s="18">
        <v>1920</v>
      </c>
      <c r="BJ100" s="18">
        <v>1941</v>
      </c>
      <c r="BK100" s="18">
        <v>2252</v>
      </c>
      <c r="BL100" s="230">
        <f t="shared" si="17"/>
        <v>9.7058823529411757</v>
      </c>
      <c r="BM100" s="18"/>
      <c r="BN100" s="18"/>
      <c r="BO100" s="18"/>
      <c r="BP100" s="18"/>
      <c r="BQ100" s="18">
        <v>58</v>
      </c>
      <c r="BR100" s="18"/>
      <c r="BS100" s="18"/>
      <c r="BT100" s="18"/>
      <c r="BU100" s="18"/>
      <c r="BV100" s="18"/>
      <c r="BW100" s="18"/>
      <c r="BX100" s="18"/>
      <c r="BY100" s="18"/>
      <c r="BZ100" s="18"/>
      <c r="CA100" s="18"/>
      <c r="CB100" s="18"/>
      <c r="CC100" s="18"/>
      <c r="CD100" s="18"/>
      <c r="CE100" s="18"/>
      <c r="CF100" s="19"/>
      <c r="CG100" s="19" t="s">
        <v>100</v>
      </c>
      <c r="CH100" s="19" t="s">
        <v>103</v>
      </c>
      <c r="CI100" s="18" t="s">
        <v>104</v>
      </c>
      <c r="CJ100" s="19"/>
      <c r="CK100" s="19" t="s">
        <v>105</v>
      </c>
      <c r="CL100" s="18" t="s">
        <v>100</v>
      </c>
      <c r="CM100" s="19"/>
      <c r="CN100" s="18" t="s">
        <v>100</v>
      </c>
      <c r="CO100" s="19"/>
      <c r="CP100" s="18" t="s">
        <v>98</v>
      </c>
      <c r="CQ100" s="18" t="s">
        <v>98</v>
      </c>
      <c r="CR100" s="18" t="s">
        <v>100</v>
      </c>
      <c r="CS100" s="18" t="s">
        <v>100</v>
      </c>
      <c r="CT100" s="19"/>
      <c r="CU100" s="18" t="s">
        <v>100</v>
      </c>
      <c r="CV100" s="18" t="s">
        <v>100</v>
      </c>
      <c r="CW100" s="18" t="s">
        <v>100</v>
      </c>
      <c r="CX100" s="18" t="s">
        <v>98</v>
      </c>
      <c r="CY100" s="18" t="s">
        <v>100</v>
      </c>
      <c r="CZ100" s="18" t="s">
        <v>100</v>
      </c>
      <c r="DA100" s="18" t="s">
        <v>100</v>
      </c>
      <c r="DB100" s="18" t="s">
        <v>100</v>
      </c>
      <c r="DC100" s="19"/>
      <c r="DD100" s="18" t="s">
        <v>98</v>
      </c>
      <c r="DE100" s="18" t="s">
        <v>100</v>
      </c>
      <c r="DF100" s="18" t="s">
        <v>100</v>
      </c>
      <c r="DG100" s="18" t="s">
        <v>100</v>
      </c>
      <c r="DH100" s="18" t="s">
        <v>100</v>
      </c>
      <c r="DI100" s="18" t="s">
        <v>100</v>
      </c>
      <c r="DJ100" s="19"/>
      <c r="DK100" s="23"/>
    </row>
    <row r="101" spans="1:115" s="11" customFormat="1" ht="21.75" customHeight="1" x14ac:dyDescent="0.25">
      <c r="A101" s="17">
        <v>176</v>
      </c>
      <c r="B101" s="18" t="s">
        <v>1551</v>
      </c>
      <c r="C101" s="18" t="s">
        <v>109</v>
      </c>
      <c r="D101" s="19" t="s">
        <v>1552</v>
      </c>
      <c r="E101" s="20" t="s">
        <v>1553</v>
      </c>
      <c r="F101" s="20" t="s">
        <v>1553</v>
      </c>
      <c r="G101" s="18" t="s">
        <v>1554</v>
      </c>
      <c r="H101" s="18" t="s">
        <v>1118</v>
      </c>
      <c r="I101" s="20" t="s">
        <v>1119</v>
      </c>
      <c r="J101" s="18" t="s">
        <v>1120</v>
      </c>
      <c r="K101" s="21">
        <v>180</v>
      </c>
      <c r="L101" s="21">
        <v>177</v>
      </c>
      <c r="M101" s="22">
        <v>173</v>
      </c>
      <c r="N101" s="22">
        <v>169</v>
      </c>
      <c r="O101" s="46">
        <v>172</v>
      </c>
      <c r="P101" s="51">
        <v>142000</v>
      </c>
      <c r="Q101" s="51">
        <v>129000</v>
      </c>
      <c r="R101" s="51">
        <v>142000</v>
      </c>
      <c r="S101" s="51">
        <v>135000</v>
      </c>
      <c r="T101" s="52">
        <v>126000</v>
      </c>
      <c r="U101" s="18"/>
      <c r="V101" s="19" t="s">
        <v>98</v>
      </c>
      <c r="W101" s="19">
        <v>2</v>
      </c>
      <c r="X101" s="19">
        <v>32</v>
      </c>
      <c r="Y101" s="19">
        <v>2</v>
      </c>
      <c r="Z101" s="19">
        <v>8674</v>
      </c>
      <c r="AA101" s="223">
        <v>17</v>
      </c>
      <c r="AB101" s="19">
        <v>3304</v>
      </c>
      <c r="AC101" s="94">
        <f t="shared" si="18"/>
        <v>16</v>
      </c>
      <c r="AD101" s="88">
        <f t="shared" si="19"/>
        <v>0.18604651162790697</v>
      </c>
      <c r="AE101" s="94">
        <f t="shared" si="20"/>
        <v>1</v>
      </c>
      <c r="AF101" s="95">
        <f t="shared" si="15"/>
        <v>62.5</v>
      </c>
      <c r="AG101" s="95">
        <f t="shared" si="21"/>
        <v>4337</v>
      </c>
      <c r="AH101" s="91">
        <f t="shared" ref="AH101:AH123" si="22">IF(OR(Z101="",O101=""),"",Z101/O101)</f>
        <v>50.430232558139537</v>
      </c>
      <c r="AI101" s="18"/>
      <c r="AJ101" s="18">
        <v>100</v>
      </c>
      <c r="AK101" s="18"/>
      <c r="AL101" s="18"/>
      <c r="AM101" s="18"/>
      <c r="AN101" s="18"/>
      <c r="AO101" s="19"/>
      <c r="AP101" s="223">
        <v>8</v>
      </c>
      <c r="AQ101" s="35">
        <v>0.5</v>
      </c>
      <c r="AR101" s="18"/>
      <c r="AS101" s="35">
        <v>0.5</v>
      </c>
      <c r="AT101" s="18"/>
      <c r="AU101" s="35">
        <v>0.5</v>
      </c>
      <c r="AV101" s="19"/>
      <c r="AW101" s="18" t="s">
        <v>98</v>
      </c>
      <c r="AX101" s="19"/>
      <c r="AY101" s="18" t="s">
        <v>98</v>
      </c>
      <c r="AZ101" s="18" t="s">
        <v>100</v>
      </c>
      <c r="BA101" s="18" t="s">
        <v>100</v>
      </c>
      <c r="BB101" s="18" t="s">
        <v>100</v>
      </c>
      <c r="BC101" s="18" t="s">
        <v>100</v>
      </c>
      <c r="BD101" s="19"/>
      <c r="BE101" s="18" t="s">
        <v>102</v>
      </c>
      <c r="BF101" s="19"/>
      <c r="BG101" s="18">
        <v>2259</v>
      </c>
      <c r="BH101" s="18">
        <v>1649</v>
      </c>
      <c r="BI101" s="18">
        <v>2385</v>
      </c>
      <c r="BJ101" s="18">
        <v>1544</v>
      </c>
      <c r="BK101" s="18">
        <v>2049</v>
      </c>
      <c r="BL101" s="230" t="str">
        <f t="shared" si="17"/>
        <v/>
      </c>
      <c r="BM101" s="18"/>
      <c r="BN101" s="18">
        <v>112</v>
      </c>
      <c r="BO101" s="18">
        <v>1280</v>
      </c>
      <c r="BP101" s="18">
        <v>114</v>
      </c>
      <c r="BQ101" s="18"/>
      <c r="BR101" s="18"/>
      <c r="BS101" s="18">
        <v>8639</v>
      </c>
      <c r="BT101" s="18">
        <v>15925</v>
      </c>
      <c r="BU101" s="18"/>
      <c r="BV101" s="18"/>
      <c r="BW101" s="18">
        <v>6599</v>
      </c>
      <c r="BX101" s="18"/>
      <c r="BY101" s="18"/>
      <c r="BZ101" s="18"/>
      <c r="CA101" s="18"/>
      <c r="CB101" s="18"/>
      <c r="CC101" s="18"/>
      <c r="CD101" s="18"/>
      <c r="CE101" s="18"/>
      <c r="CF101" s="19"/>
      <c r="CG101" s="19" t="s">
        <v>100</v>
      </c>
      <c r="CH101" s="19" t="s">
        <v>118</v>
      </c>
      <c r="CI101" s="18" t="s">
        <v>363</v>
      </c>
      <c r="CJ101" s="19"/>
      <c r="CK101" s="19" t="s">
        <v>105</v>
      </c>
      <c r="CL101" s="18" t="s">
        <v>98</v>
      </c>
      <c r="CM101" s="19" t="s">
        <v>1122</v>
      </c>
      <c r="CN101" s="18" t="s">
        <v>98</v>
      </c>
      <c r="CO101" s="19" t="s">
        <v>106</v>
      </c>
      <c r="CP101" s="18" t="s">
        <v>98</v>
      </c>
      <c r="CQ101" s="18" t="s">
        <v>98</v>
      </c>
      <c r="CR101" s="18" t="s">
        <v>100</v>
      </c>
      <c r="CS101" s="18" t="s">
        <v>100</v>
      </c>
      <c r="CT101" s="19"/>
      <c r="CU101" s="18" t="s">
        <v>100</v>
      </c>
      <c r="CV101" s="18" t="s">
        <v>100</v>
      </c>
      <c r="CW101" s="18" t="s">
        <v>98</v>
      </c>
      <c r="CX101" s="18" t="s">
        <v>98</v>
      </c>
      <c r="CY101" s="18" t="s">
        <v>100</v>
      </c>
      <c r="CZ101" s="18" t="s">
        <v>100</v>
      </c>
      <c r="DA101" s="18" t="s">
        <v>100</v>
      </c>
      <c r="DB101" s="18" t="s">
        <v>100</v>
      </c>
      <c r="DC101" s="19"/>
      <c r="DD101" s="18" t="s">
        <v>98</v>
      </c>
      <c r="DE101" s="18" t="s">
        <v>98</v>
      </c>
      <c r="DF101" s="18" t="s">
        <v>100</v>
      </c>
      <c r="DG101" s="18" t="s">
        <v>100</v>
      </c>
      <c r="DH101" s="18" t="s">
        <v>100</v>
      </c>
      <c r="DI101" s="18" t="s">
        <v>100</v>
      </c>
      <c r="DJ101" s="19"/>
      <c r="DK101" s="23"/>
    </row>
    <row r="102" spans="1:115" s="33" customFormat="1" ht="21.75" customHeight="1" x14ac:dyDescent="0.25">
      <c r="A102" s="17">
        <v>184</v>
      </c>
      <c r="B102" s="18" t="s">
        <v>1614</v>
      </c>
      <c r="C102" s="18" t="s">
        <v>109</v>
      </c>
      <c r="D102" s="19" t="s">
        <v>1615</v>
      </c>
      <c r="E102" s="18" t="s">
        <v>1616</v>
      </c>
      <c r="F102" s="18" t="s">
        <v>1617</v>
      </c>
      <c r="G102" s="18"/>
      <c r="H102" s="18" t="s">
        <v>1618</v>
      </c>
      <c r="I102" s="18"/>
      <c r="J102" s="18"/>
      <c r="K102" s="18">
        <v>421</v>
      </c>
      <c r="L102" s="18">
        <v>421</v>
      </c>
      <c r="M102" s="22">
        <v>412</v>
      </c>
      <c r="N102" s="22">
        <v>405</v>
      </c>
      <c r="O102" s="46">
        <v>403</v>
      </c>
      <c r="P102" s="51">
        <v>377000</v>
      </c>
      <c r="Q102" s="51">
        <v>340000</v>
      </c>
      <c r="R102" s="51">
        <v>342000</v>
      </c>
      <c r="S102" s="51">
        <v>344000</v>
      </c>
      <c r="T102" s="52">
        <v>336000</v>
      </c>
      <c r="U102" s="18"/>
      <c r="V102" s="19" t="s">
        <v>98</v>
      </c>
      <c r="W102" s="19"/>
      <c r="X102" s="19"/>
      <c r="Y102" s="19"/>
      <c r="Z102" s="19"/>
      <c r="AA102" s="223"/>
      <c r="AB102" s="19"/>
      <c r="AC102" s="94" t="str">
        <f t="shared" si="18"/>
        <v/>
      </c>
      <c r="AD102" s="88" t="str">
        <f t="shared" si="19"/>
        <v/>
      </c>
      <c r="AE102" s="94" t="str">
        <f t="shared" si="20"/>
        <v/>
      </c>
      <c r="AF102" s="95" t="str">
        <f t="shared" si="15"/>
        <v/>
      </c>
      <c r="AG102" s="95" t="str">
        <f t="shared" si="21"/>
        <v/>
      </c>
      <c r="AH102" s="91" t="str">
        <f t="shared" si="22"/>
        <v/>
      </c>
      <c r="AI102" s="18"/>
      <c r="AJ102" s="18"/>
      <c r="AK102" s="18"/>
      <c r="AL102" s="18"/>
      <c r="AM102" s="18"/>
      <c r="AN102" s="18"/>
      <c r="AO102" s="19"/>
      <c r="AP102" s="223">
        <v>15</v>
      </c>
      <c r="AQ102" s="18" t="s">
        <v>99</v>
      </c>
      <c r="AR102" s="18"/>
      <c r="AS102" s="18" t="s">
        <v>99</v>
      </c>
      <c r="AT102" s="18"/>
      <c r="AU102" s="18" t="s">
        <v>99</v>
      </c>
      <c r="AV102" s="19"/>
      <c r="AW102" s="18" t="s">
        <v>98</v>
      </c>
      <c r="AX102" s="19"/>
      <c r="AY102" s="18" t="s">
        <v>100</v>
      </c>
      <c r="AZ102" s="18" t="s">
        <v>98</v>
      </c>
      <c r="BA102" s="18" t="s">
        <v>100</v>
      </c>
      <c r="BB102" s="18" t="s">
        <v>100</v>
      </c>
      <c r="BC102" s="18" t="s">
        <v>100</v>
      </c>
      <c r="BD102" s="19"/>
      <c r="BE102" s="18" t="s">
        <v>102</v>
      </c>
      <c r="BF102" s="19"/>
      <c r="BG102" s="18">
        <v>5230</v>
      </c>
      <c r="BH102" s="18">
        <v>5850</v>
      </c>
      <c r="BI102" s="18">
        <v>5980</v>
      </c>
      <c r="BJ102" s="18">
        <v>6300</v>
      </c>
      <c r="BK102" s="18">
        <v>6600</v>
      </c>
      <c r="BL102" s="230" t="str">
        <f t="shared" si="17"/>
        <v/>
      </c>
      <c r="BM102" s="18"/>
      <c r="BN102" s="18"/>
      <c r="BO102" s="18"/>
      <c r="BP102" s="18"/>
      <c r="BQ102" s="18"/>
      <c r="BR102" s="18"/>
      <c r="BS102" s="18"/>
      <c r="BT102" s="18"/>
      <c r="BU102" s="18"/>
      <c r="BV102" s="18"/>
      <c r="BW102" s="18"/>
      <c r="BX102" s="18"/>
      <c r="BY102" s="18"/>
      <c r="BZ102" s="18"/>
      <c r="CA102" s="18"/>
      <c r="CB102" s="18"/>
      <c r="CC102" s="18"/>
      <c r="CD102" s="18"/>
      <c r="CE102" s="18"/>
      <c r="CF102" s="19"/>
      <c r="CG102" s="19" t="s">
        <v>100</v>
      </c>
      <c r="CH102" s="19" t="s">
        <v>103</v>
      </c>
      <c r="CI102" s="31" t="s">
        <v>104</v>
      </c>
      <c r="CJ102" s="19" t="s">
        <v>1619</v>
      </c>
      <c r="CK102" s="19" t="s">
        <v>105</v>
      </c>
      <c r="CL102" s="18"/>
      <c r="CM102" s="19"/>
      <c r="CN102" s="31" t="s">
        <v>100</v>
      </c>
      <c r="CO102" s="19"/>
      <c r="CP102" s="18" t="s">
        <v>98</v>
      </c>
      <c r="CQ102" s="18" t="s">
        <v>100</v>
      </c>
      <c r="CR102" s="18" t="s">
        <v>100</v>
      </c>
      <c r="CS102" s="18"/>
      <c r="CT102" s="19" t="s">
        <v>100</v>
      </c>
      <c r="CU102" s="18" t="s">
        <v>100</v>
      </c>
      <c r="CV102" s="18" t="s">
        <v>98</v>
      </c>
      <c r="CW102" s="18" t="s">
        <v>100</v>
      </c>
      <c r="CX102" s="18" t="s">
        <v>98</v>
      </c>
      <c r="CY102" s="18" t="s">
        <v>100</v>
      </c>
      <c r="CZ102" s="18" t="s">
        <v>100</v>
      </c>
      <c r="DA102" s="18" t="s">
        <v>100</v>
      </c>
      <c r="DB102" s="18" t="s">
        <v>100</v>
      </c>
      <c r="DC102" s="19"/>
      <c r="DD102" s="18" t="s">
        <v>98</v>
      </c>
      <c r="DE102" s="18" t="s">
        <v>100</v>
      </c>
      <c r="DF102" s="18" t="s">
        <v>100</v>
      </c>
      <c r="DG102" s="18" t="s">
        <v>100</v>
      </c>
      <c r="DH102" s="18" t="s">
        <v>100</v>
      </c>
      <c r="DI102" s="18" t="s">
        <v>100</v>
      </c>
      <c r="DJ102" s="19"/>
      <c r="DK102" s="23"/>
    </row>
    <row r="103" spans="1:115" s="11" customFormat="1" ht="21.75" customHeight="1" x14ac:dyDescent="0.25">
      <c r="A103" s="17">
        <v>186</v>
      </c>
      <c r="B103" s="18" t="s">
        <v>1632</v>
      </c>
      <c r="C103" s="18" t="s">
        <v>109</v>
      </c>
      <c r="D103" s="19" t="s">
        <v>1633</v>
      </c>
      <c r="E103" s="20" t="s">
        <v>1634</v>
      </c>
      <c r="F103" s="20" t="s">
        <v>800</v>
      </c>
      <c r="G103" s="18" t="s">
        <v>1635</v>
      </c>
      <c r="H103" s="18" t="s">
        <v>326</v>
      </c>
      <c r="I103" s="20" t="s">
        <v>479</v>
      </c>
      <c r="J103" s="18" t="s">
        <v>480</v>
      </c>
      <c r="K103" s="21">
        <v>292</v>
      </c>
      <c r="L103" s="21">
        <v>290</v>
      </c>
      <c r="M103" s="22">
        <v>293</v>
      </c>
      <c r="N103" s="22">
        <v>298</v>
      </c>
      <c r="O103" s="46">
        <v>290</v>
      </c>
      <c r="P103" s="51">
        <v>252000</v>
      </c>
      <c r="Q103" s="51">
        <v>249000</v>
      </c>
      <c r="R103" s="51">
        <v>268000</v>
      </c>
      <c r="S103" s="51">
        <v>249000</v>
      </c>
      <c r="T103" s="52">
        <v>259000</v>
      </c>
      <c r="U103" s="18" t="s">
        <v>1636</v>
      </c>
      <c r="V103" s="19" t="s">
        <v>100</v>
      </c>
      <c r="W103" s="19">
        <v>2</v>
      </c>
      <c r="X103" s="19">
        <v>50</v>
      </c>
      <c r="Y103" s="19">
        <v>3</v>
      </c>
      <c r="Z103" s="19">
        <v>13735</v>
      </c>
      <c r="AA103" s="223">
        <v>24</v>
      </c>
      <c r="AB103" s="19">
        <v>1979</v>
      </c>
      <c r="AC103" s="94">
        <f t="shared" si="18"/>
        <v>25</v>
      </c>
      <c r="AD103" s="88">
        <f t="shared" si="19"/>
        <v>0.17241379310344829</v>
      </c>
      <c r="AE103" s="94">
        <f t="shared" si="20"/>
        <v>1.5</v>
      </c>
      <c r="AF103" s="95">
        <f t="shared" si="15"/>
        <v>60</v>
      </c>
      <c r="AG103" s="95">
        <f t="shared" si="21"/>
        <v>6867.5</v>
      </c>
      <c r="AH103" s="91">
        <f t="shared" si="22"/>
        <v>47.362068965517238</v>
      </c>
      <c r="AI103" s="18">
        <v>2</v>
      </c>
      <c r="AJ103" s="18">
        <v>92</v>
      </c>
      <c r="AK103" s="18"/>
      <c r="AL103" s="18"/>
      <c r="AM103" s="18"/>
      <c r="AN103" s="18">
        <v>6</v>
      </c>
      <c r="AO103" s="19"/>
      <c r="AP103" s="223">
        <v>15</v>
      </c>
      <c r="AQ103" s="18" t="s">
        <v>99</v>
      </c>
      <c r="AR103" s="18"/>
      <c r="AS103" s="18" t="s">
        <v>99</v>
      </c>
      <c r="AT103" s="18"/>
      <c r="AU103" s="18" t="s">
        <v>99</v>
      </c>
      <c r="AV103" s="19"/>
      <c r="AW103" s="18" t="s">
        <v>98</v>
      </c>
      <c r="AX103" s="19"/>
      <c r="AY103" s="18" t="s">
        <v>98</v>
      </c>
      <c r="AZ103" s="18" t="s">
        <v>100</v>
      </c>
      <c r="BA103" s="18" t="s">
        <v>100</v>
      </c>
      <c r="BB103" s="18" t="s">
        <v>100</v>
      </c>
      <c r="BC103" s="18" t="s">
        <v>100</v>
      </c>
      <c r="BD103" s="19"/>
      <c r="BE103" s="18" t="s">
        <v>102</v>
      </c>
      <c r="BF103" s="19"/>
      <c r="BG103" s="18">
        <v>5198</v>
      </c>
      <c r="BH103" s="18">
        <v>5500</v>
      </c>
      <c r="BI103" s="18">
        <v>4696</v>
      </c>
      <c r="BJ103" s="18">
        <v>4798</v>
      </c>
      <c r="BK103" s="18">
        <v>6089</v>
      </c>
      <c r="BL103" s="230">
        <f t="shared" si="17"/>
        <v>23.603448275862068</v>
      </c>
      <c r="BM103" s="18">
        <v>204</v>
      </c>
      <c r="BN103" s="18">
        <v>706</v>
      </c>
      <c r="BO103" s="18">
        <v>1268</v>
      </c>
      <c r="BP103" s="18">
        <v>739</v>
      </c>
      <c r="BQ103" s="18">
        <v>756</v>
      </c>
      <c r="BR103" s="18">
        <v>1600</v>
      </c>
      <c r="BS103" s="18"/>
      <c r="BT103" s="18"/>
      <c r="BU103" s="18"/>
      <c r="BV103" s="18"/>
      <c r="BW103" s="18"/>
      <c r="BX103" s="18"/>
      <c r="BY103" s="18"/>
      <c r="BZ103" s="18">
        <v>550</v>
      </c>
      <c r="CA103" s="18"/>
      <c r="CB103" s="18"/>
      <c r="CC103" s="18"/>
      <c r="CD103" s="18"/>
      <c r="CE103" s="18"/>
      <c r="CF103" s="19"/>
      <c r="CG103" s="19" t="s">
        <v>100</v>
      </c>
      <c r="CH103" s="19" t="s">
        <v>103</v>
      </c>
      <c r="CI103" s="18" t="s">
        <v>363</v>
      </c>
      <c r="CJ103" s="19"/>
      <c r="CK103" s="19" t="s">
        <v>105</v>
      </c>
      <c r="CL103" s="18" t="s">
        <v>98</v>
      </c>
      <c r="CM103" s="19" t="s">
        <v>203</v>
      </c>
      <c r="CN103" s="18" t="s">
        <v>100</v>
      </c>
      <c r="CO103" s="19"/>
      <c r="CP103" s="18" t="s">
        <v>98</v>
      </c>
      <c r="CQ103" s="18" t="s">
        <v>100</v>
      </c>
      <c r="CR103" s="18" t="s">
        <v>100</v>
      </c>
      <c r="CS103" s="18" t="s">
        <v>98</v>
      </c>
      <c r="CT103" s="19" t="s">
        <v>1637</v>
      </c>
      <c r="CU103" s="18" t="s">
        <v>100</v>
      </c>
      <c r="CV103" s="18" t="s">
        <v>100</v>
      </c>
      <c r="CW103" s="18" t="s">
        <v>100</v>
      </c>
      <c r="CX103" s="18" t="s">
        <v>98</v>
      </c>
      <c r="CY103" s="18" t="s">
        <v>100</v>
      </c>
      <c r="CZ103" s="18" t="s">
        <v>98</v>
      </c>
      <c r="DA103" s="18" t="s">
        <v>98</v>
      </c>
      <c r="DB103" s="18" t="s">
        <v>100</v>
      </c>
      <c r="DC103" s="19"/>
      <c r="DD103" s="18" t="s">
        <v>98</v>
      </c>
      <c r="DE103" s="18" t="s">
        <v>98</v>
      </c>
      <c r="DF103" s="18" t="s">
        <v>100</v>
      </c>
      <c r="DG103" s="18" t="s">
        <v>100</v>
      </c>
      <c r="DH103" s="18" t="s">
        <v>100</v>
      </c>
      <c r="DI103" s="18" t="s">
        <v>100</v>
      </c>
      <c r="DJ103" s="19"/>
      <c r="DK103" s="23"/>
    </row>
    <row r="104" spans="1:115" s="11" customFormat="1" ht="21.75" customHeight="1" x14ac:dyDescent="0.25">
      <c r="A104" s="17">
        <v>188</v>
      </c>
      <c r="B104" s="18" t="s">
        <v>1647</v>
      </c>
      <c r="C104" s="18" t="s">
        <v>713</v>
      </c>
      <c r="D104" s="19" t="s">
        <v>1648</v>
      </c>
      <c r="E104" s="20">
        <v>1624218571</v>
      </c>
      <c r="F104" s="20">
        <v>0</v>
      </c>
      <c r="G104" s="18" t="s">
        <v>1649</v>
      </c>
      <c r="H104" s="18" t="s">
        <v>1650</v>
      </c>
      <c r="I104" s="20">
        <v>1624218571</v>
      </c>
      <c r="J104" s="18" t="s">
        <v>1649</v>
      </c>
      <c r="K104" s="21">
        <v>112</v>
      </c>
      <c r="L104" s="21">
        <v>120</v>
      </c>
      <c r="M104" s="22">
        <v>121</v>
      </c>
      <c r="N104" s="22">
        <v>121</v>
      </c>
      <c r="O104" s="46">
        <v>121</v>
      </c>
      <c r="P104" s="51">
        <v>62020</v>
      </c>
      <c r="Q104" s="51">
        <v>73637</v>
      </c>
      <c r="R104" s="51">
        <v>81888</v>
      </c>
      <c r="S104" s="51">
        <v>88943</v>
      </c>
      <c r="T104" s="52">
        <v>92806</v>
      </c>
      <c r="U104" s="18" t="s">
        <v>1651</v>
      </c>
      <c r="V104" s="19" t="s">
        <v>100</v>
      </c>
      <c r="W104" s="19">
        <v>1</v>
      </c>
      <c r="X104" s="19">
        <v>22</v>
      </c>
      <c r="Y104" s="19">
        <v>2</v>
      </c>
      <c r="Z104" s="34">
        <v>25000</v>
      </c>
      <c r="AA104" s="223">
        <v>18</v>
      </c>
      <c r="AB104" s="19">
        <v>64050</v>
      </c>
      <c r="AC104" s="94">
        <f t="shared" si="18"/>
        <v>22</v>
      </c>
      <c r="AD104" s="88">
        <f t="shared" si="19"/>
        <v>0.18181818181818182</v>
      </c>
      <c r="AE104" s="94">
        <f t="shared" si="20"/>
        <v>2</v>
      </c>
      <c r="AF104" s="95">
        <f t="shared" si="15"/>
        <v>90.909090909090907</v>
      </c>
      <c r="AG104" s="95">
        <f t="shared" si="21"/>
        <v>25000</v>
      </c>
      <c r="AH104" s="91">
        <f t="shared" si="22"/>
        <v>206.61157024793388</v>
      </c>
      <c r="AI104" s="18">
        <v>100</v>
      </c>
      <c r="AJ104" s="18"/>
      <c r="AK104" s="18"/>
      <c r="AL104" s="18"/>
      <c r="AM104" s="18"/>
      <c r="AN104" s="18"/>
      <c r="AO104" s="19"/>
      <c r="AP104" s="223">
        <v>45</v>
      </c>
      <c r="AQ104" s="18" t="s">
        <v>99</v>
      </c>
      <c r="AR104" s="18"/>
      <c r="AS104" s="18" t="s">
        <v>99</v>
      </c>
      <c r="AT104" s="18"/>
      <c r="AU104" s="18" t="s">
        <v>99</v>
      </c>
      <c r="AV104" s="19"/>
      <c r="AW104" s="18" t="s">
        <v>98</v>
      </c>
      <c r="AX104" s="19"/>
      <c r="AY104" s="18" t="s">
        <v>98</v>
      </c>
      <c r="AZ104" s="18" t="s">
        <v>100</v>
      </c>
      <c r="BA104" s="18" t="s">
        <v>100</v>
      </c>
      <c r="BB104" s="18" t="s">
        <v>100</v>
      </c>
      <c r="BC104" s="18" t="s">
        <v>100</v>
      </c>
      <c r="BD104" s="19"/>
      <c r="BE104" s="18" t="s">
        <v>102</v>
      </c>
      <c r="BF104" s="19"/>
      <c r="BG104" s="18">
        <v>608</v>
      </c>
      <c r="BH104" s="18">
        <v>406</v>
      </c>
      <c r="BI104" s="18">
        <v>569</v>
      </c>
      <c r="BJ104" s="18">
        <v>558</v>
      </c>
      <c r="BK104" s="18">
        <v>578</v>
      </c>
      <c r="BL104" s="230">
        <f t="shared" si="17"/>
        <v>8.2066115702479348</v>
      </c>
      <c r="BM104" s="18">
        <v>890</v>
      </c>
      <c r="BN104" s="18">
        <v>350</v>
      </c>
      <c r="BO104" s="18">
        <v>365</v>
      </c>
      <c r="BP104" s="18"/>
      <c r="BQ104" s="18">
        <v>415</v>
      </c>
      <c r="BR104" s="18"/>
      <c r="BS104" s="18"/>
      <c r="BT104" s="18"/>
      <c r="BU104" s="18"/>
      <c r="BV104" s="18"/>
      <c r="BW104" s="18">
        <v>1831</v>
      </c>
      <c r="BX104" s="18"/>
      <c r="BY104" s="18"/>
      <c r="BZ104" s="18"/>
      <c r="CA104" s="18"/>
      <c r="CB104" s="18"/>
      <c r="CC104" s="18"/>
      <c r="CD104" s="18"/>
      <c r="CE104" s="18"/>
      <c r="CF104" s="19"/>
      <c r="CG104" s="19" t="s">
        <v>100</v>
      </c>
      <c r="CH104" s="19" t="s">
        <v>103</v>
      </c>
      <c r="CI104" s="18" t="s">
        <v>363</v>
      </c>
      <c r="CJ104" s="19"/>
      <c r="CK104" s="19" t="s">
        <v>105</v>
      </c>
      <c r="CL104" s="18" t="s">
        <v>100</v>
      </c>
      <c r="CM104" s="19"/>
      <c r="CN104" s="18" t="s">
        <v>100</v>
      </c>
      <c r="CO104" s="19"/>
      <c r="CP104" s="18" t="s">
        <v>100</v>
      </c>
      <c r="CQ104" s="18" t="s">
        <v>98</v>
      </c>
      <c r="CR104" s="18" t="s">
        <v>100</v>
      </c>
      <c r="CS104" s="18" t="s">
        <v>100</v>
      </c>
      <c r="CT104" s="19"/>
      <c r="CU104" s="18" t="s">
        <v>100</v>
      </c>
      <c r="CV104" s="18" t="s">
        <v>98</v>
      </c>
      <c r="CW104" s="18" t="s">
        <v>100</v>
      </c>
      <c r="CX104" s="18" t="s">
        <v>98</v>
      </c>
      <c r="CY104" s="18" t="s">
        <v>100</v>
      </c>
      <c r="CZ104" s="18" t="s">
        <v>100</v>
      </c>
      <c r="DA104" s="18" t="s">
        <v>100</v>
      </c>
      <c r="DB104" s="18" t="s">
        <v>100</v>
      </c>
      <c r="DC104" s="19"/>
      <c r="DD104" s="18" t="s">
        <v>98</v>
      </c>
      <c r="DE104" s="18" t="s">
        <v>100</v>
      </c>
      <c r="DF104" s="18" t="s">
        <v>100</v>
      </c>
      <c r="DG104" s="18" t="s">
        <v>98</v>
      </c>
      <c r="DH104" s="18" t="s">
        <v>98</v>
      </c>
      <c r="DI104" s="18" t="s">
        <v>100</v>
      </c>
      <c r="DJ104" s="19"/>
      <c r="DK104" s="23"/>
    </row>
    <row r="105" spans="1:115" s="11" customFormat="1" ht="21.75" customHeight="1" x14ac:dyDescent="0.25">
      <c r="A105" s="17">
        <v>190</v>
      </c>
      <c r="B105" s="18" t="s">
        <v>1656</v>
      </c>
      <c r="C105" s="18" t="s">
        <v>1657</v>
      </c>
      <c r="D105" s="19" t="s">
        <v>1658</v>
      </c>
      <c r="E105" s="20">
        <v>1728815789</v>
      </c>
      <c r="F105" s="20">
        <v>0</v>
      </c>
      <c r="G105" s="18" t="s">
        <v>1659</v>
      </c>
      <c r="H105" s="18" t="s">
        <v>1660</v>
      </c>
      <c r="I105" s="20">
        <v>1728815789</v>
      </c>
      <c r="J105" s="18" t="s">
        <v>1659</v>
      </c>
      <c r="K105" s="21">
        <v>155</v>
      </c>
      <c r="L105" s="21">
        <v>156</v>
      </c>
      <c r="M105" s="22">
        <v>151</v>
      </c>
      <c r="N105" s="22">
        <v>145</v>
      </c>
      <c r="O105" s="46">
        <v>147</v>
      </c>
      <c r="P105" s="51">
        <v>102290</v>
      </c>
      <c r="Q105" s="51">
        <v>90473</v>
      </c>
      <c r="R105" s="51">
        <v>124303</v>
      </c>
      <c r="S105" s="51">
        <v>137647</v>
      </c>
      <c r="T105" s="52">
        <v>132162</v>
      </c>
      <c r="U105" s="18"/>
      <c r="V105" s="19" t="s">
        <v>98</v>
      </c>
      <c r="W105" s="19">
        <v>2</v>
      </c>
      <c r="X105" s="19">
        <v>47</v>
      </c>
      <c r="Y105" s="19">
        <v>2</v>
      </c>
      <c r="Z105" s="19">
        <v>4800</v>
      </c>
      <c r="AA105" s="223">
        <v>18</v>
      </c>
      <c r="AB105" s="19">
        <v>4050</v>
      </c>
      <c r="AC105" s="94">
        <f t="shared" si="18"/>
        <v>23.5</v>
      </c>
      <c r="AD105" s="88">
        <f t="shared" si="19"/>
        <v>0.31972789115646261</v>
      </c>
      <c r="AE105" s="94">
        <f t="shared" si="20"/>
        <v>1</v>
      </c>
      <c r="AF105" s="95">
        <f t="shared" si="15"/>
        <v>42.553191489361701</v>
      </c>
      <c r="AG105" s="95">
        <f t="shared" si="21"/>
        <v>2400</v>
      </c>
      <c r="AH105" s="91">
        <f t="shared" si="22"/>
        <v>32.653061224489797</v>
      </c>
      <c r="AI105" s="18"/>
      <c r="AJ105" s="18"/>
      <c r="AK105" s="18"/>
      <c r="AL105" s="18">
        <v>100</v>
      </c>
      <c r="AM105" s="18"/>
      <c r="AN105" s="18"/>
      <c r="AO105" s="19"/>
      <c r="AP105" s="223">
        <v>20</v>
      </c>
      <c r="AQ105" s="18" t="s">
        <v>99</v>
      </c>
      <c r="AR105" s="18"/>
      <c r="AS105" s="18" t="s">
        <v>99</v>
      </c>
      <c r="AT105" s="18"/>
      <c r="AU105" s="18" t="s">
        <v>99</v>
      </c>
      <c r="AV105" s="19"/>
      <c r="AW105" s="18" t="s">
        <v>98</v>
      </c>
      <c r="AX105" s="19"/>
      <c r="AY105" s="18" t="s">
        <v>98</v>
      </c>
      <c r="AZ105" s="18" t="s">
        <v>100</v>
      </c>
      <c r="BA105" s="18" t="s">
        <v>100</v>
      </c>
      <c r="BB105" s="18" t="s">
        <v>100</v>
      </c>
      <c r="BC105" s="18" t="s">
        <v>100</v>
      </c>
      <c r="BD105" s="19"/>
      <c r="BE105" s="18" t="s">
        <v>102</v>
      </c>
      <c r="BF105" s="19"/>
      <c r="BG105" s="18">
        <v>1025</v>
      </c>
      <c r="BH105" s="18">
        <v>1158</v>
      </c>
      <c r="BI105" s="18">
        <v>1120</v>
      </c>
      <c r="BJ105" s="18">
        <v>888</v>
      </c>
      <c r="BK105" s="18">
        <v>1069</v>
      </c>
      <c r="BL105" s="230">
        <f t="shared" si="17"/>
        <v>8.2857142857142865</v>
      </c>
      <c r="BM105" s="18">
        <v>249</v>
      </c>
      <c r="BN105" s="18">
        <v>182</v>
      </c>
      <c r="BO105" s="18">
        <v>0</v>
      </c>
      <c r="BP105" s="18">
        <v>232</v>
      </c>
      <c r="BQ105" s="18">
        <v>149</v>
      </c>
      <c r="BR105" s="18"/>
      <c r="BS105" s="18"/>
      <c r="BT105" s="18"/>
      <c r="BU105" s="18"/>
      <c r="BV105" s="18"/>
      <c r="BW105" s="18"/>
      <c r="BX105" s="18"/>
      <c r="BY105" s="18"/>
      <c r="BZ105" s="18"/>
      <c r="CA105" s="18"/>
      <c r="CB105" s="18"/>
      <c r="CC105" s="18"/>
      <c r="CD105" s="18"/>
      <c r="CE105" s="18"/>
      <c r="CF105" s="19"/>
      <c r="CG105" s="19" t="s">
        <v>100</v>
      </c>
      <c r="CH105" s="19" t="s">
        <v>103</v>
      </c>
      <c r="CI105" s="18" t="s">
        <v>363</v>
      </c>
      <c r="CJ105" s="19"/>
      <c r="CK105" s="19" t="s">
        <v>105</v>
      </c>
      <c r="CL105" s="18" t="s">
        <v>100</v>
      </c>
      <c r="CM105" s="19"/>
      <c r="CN105" s="18" t="s">
        <v>100</v>
      </c>
      <c r="CO105" s="19"/>
      <c r="CP105" s="18" t="s">
        <v>100</v>
      </c>
      <c r="CQ105" s="18" t="s">
        <v>100</v>
      </c>
      <c r="CR105" s="18" t="s">
        <v>100</v>
      </c>
      <c r="CS105" s="18" t="s">
        <v>100</v>
      </c>
      <c r="CT105" s="19"/>
      <c r="CU105" s="18" t="s">
        <v>100</v>
      </c>
      <c r="CV105" s="18" t="s">
        <v>100</v>
      </c>
      <c r="CW105" s="18" t="s">
        <v>100</v>
      </c>
      <c r="CX105" s="18" t="s">
        <v>98</v>
      </c>
      <c r="CY105" s="18" t="s">
        <v>100</v>
      </c>
      <c r="CZ105" s="18" t="s">
        <v>100</v>
      </c>
      <c r="DA105" s="18" t="s">
        <v>100</v>
      </c>
      <c r="DB105" s="18" t="s">
        <v>100</v>
      </c>
      <c r="DC105" s="19"/>
      <c r="DD105" s="18" t="s">
        <v>98</v>
      </c>
      <c r="DE105" s="18" t="s">
        <v>100</v>
      </c>
      <c r="DF105" s="18" t="s">
        <v>100</v>
      </c>
      <c r="DG105" s="18" t="s">
        <v>100</v>
      </c>
      <c r="DH105" s="18" t="s">
        <v>100</v>
      </c>
      <c r="DI105" s="18" t="s">
        <v>100</v>
      </c>
      <c r="DJ105" s="19"/>
      <c r="DK105" s="23"/>
    </row>
    <row r="106" spans="1:115" s="33" customFormat="1" ht="21.75" customHeight="1" x14ac:dyDescent="0.25">
      <c r="A106" s="24">
        <v>195</v>
      </c>
      <c r="B106" s="25" t="s">
        <v>1707</v>
      </c>
      <c r="C106" s="25" t="s">
        <v>109</v>
      </c>
      <c r="D106" s="26" t="s">
        <v>1708</v>
      </c>
      <c r="E106" s="27" t="s">
        <v>1709</v>
      </c>
      <c r="F106" s="27" t="s">
        <v>1710</v>
      </c>
      <c r="G106" s="25">
        <v>0</v>
      </c>
      <c r="H106" s="25" t="s">
        <v>723</v>
      </c>
      <c r="I106" s="27" t="s">
        <v>724</v>
      </c>
      <c r="J106" s="25" t="s">
        <v>725</v>
      </c>
      <c r="K106" s="28">
        <v>569</v>
      </c>
      <c r="L106" s="28">
        <v>567</v>
      </c>
      <c r="M106" s="29">
        <v>567</v>
      </c>
      <c r="N106" s="29">
        <v>561</v>
      </c>
      <c r="O106" s="47">
        <v>556</v>
      </c>
      <c r="P106" s="53">
        <v>592000</v>
      </c>
      <c r="Q106" s="53">
        <v>586000</v>
      </c>
      <c r="R106" s="53">
        <v>566000</v>
      </c>
      <c r="S106" s="53">
        <v>546000</v>
      </c>
      <c r="T106" s="54">
        <v>611000</v>
      </c>
      <c r="U106" s="25"/>
      <c r="V106" s="26" t="s">
        <v>98</v>
      </c>
      <c r="W106" s="26">
        <v>4</v>
      </c>
      <c r="X106" s="26">
        <v>97</v>
      </c>
      <c r="Y106" s="26">
        <v>7</v>
      </c>
      <c r="Z106" s="26">
        <v>19286</v>
      </c>
      <c r="AA106" s="222">
        <v>17</v>
      </c>
      <c r="AB106" s="26">
        <v>30833</v>
      </c>
      <c r="AC106" s="94">
        <f t="shared" si="18"/>
        <v>24.25</v>
      </c>
      <c r="AD106" s="88">
        <f t="shared" si="19"/>
        <v>0.17446043165467626</v>
      </c>
      <c r="AE106" s="94">
        <f t="shared" si="20"/>
        <v>1.75</v>
      </c>
      <c r="AF106" s="95">
        <f t="shared" si="15"/>
        <v>72.164948453608247</v>
      </c>
      <c r="AG106" s="95">
        <f t="shared" si="21"/>
        <v>4821.5</v>
      </c>
      <c r="AH106" s="91">
        <f t="shared" si="22"/>
        <v>34.687050359712231</v>
      </c>
      <c r="AI106" s="25">
        <v>4</v>
      </c>
      <c r="AJ106" s="25">
        <v>96</v>
      </c>
      <c r="AK106" s="25"/>
      <c r="AL106" s="25"/>
      <c r="AM106" s="25"/>
      <c r="AN106" s="25"/>
      <c r="AO106" s="26"/>
      <c r="AP106" s="222">
        <v>18</v>
      </c>
      <c r="AQ106" s="25" t="s">
        <v>99</v>
      </c>
      <c r="AR106" s="25"/>
      <c r="AS106" s="25" t="s">
        <v>99</v>
      </c>
      <c r="AT106" s="25"/>
      <c r="AU106" s="25" t="s">
        <v>99</v>
      </c>
      <c r="AV106" s="26"/>
      <c r="AW106" s="25" t="s">
        <v>98</v>
      </c>
      <c r="AX106" s="26"/>
      <c r="AY106" s="25" t="s">
        <v>98</v>
      </c>
      <c r="AZ106" s="25" t="s">
        <v>100</v>
      </c>
      <c r="BA106" s="25" t="s">
        <v>100</v>
      </c>
      <c r="BB106" s="25" t="s">
        <v>100</v>
      </c>
      <c r="BC106" s="25" t="s">
        <v>100</v>
      </c>
      <c r="BD106" s="26"/>
      <c r="BE106" s="25" t="s">
        <v>102</v>
      </c>
      <c r="BF106" s="26"/>
      <c r="BG106" s="25">
        <v>3024</v>
      </c>
      <c r="BH106" s="25">
        <v>3070</v>
      </c>
      <c r="BI106" s="25">
        <v>3489</v>
      </c>
      <c r="BJ106" s="25">
        <v>3875</v>
      </c>
      <c r="BK106" s="25">
        <v>3931</v>
      </c>
      <c r="BL106" s="230">
        <f t="shared" si="17"/>
        <v>8.5233812949640289</v>
      </c>
      <c r="BM106" s="25">
        <v>834</v>
      </c>
      <c r="BN106" s="25">
        <v>539</v>
      </c>
      <c r="BO106" s="25">
        <v>1806</v>
      </c>
      <c r="BP106" s="25">
        <v>87</v>
      </c>
      <c r="BQ106" s="25">
        <v>808</v>
      </c>
      <c r="BR106" s="25"/>
      <c r="BS106" s="25"/>
      <c r="BT106" s="25"/>
      <c r="BU106" s="25"/>
      <c r="BV106" s="25"/>
      <c r="BW106" s="25"/>
      <c r="BX106" s="25"/>
      <c r="BY106" s="25"/>
      <c r="BZ106" s="25"/>
      <c r="CA106" s="25"/>
      <c r="CB106" s="25"/>
      <c r="CC106" s="25"/>
      <c r="CD106" s="25"/>
      <c r="CE106" s="25"/>
      <c r="CF106" s="26"/>
      <c r="CG106" s="26" t="s">
        <v>100</v>
      </c>
      <c r="CH106" s="26" t="s">
        <v>103</v>
      </c>
      <c r="CI106" s="25" t="s">
        <v>164</v>
      </c>
      <c r="CJ106" s="26"/>
      <c r="CK106" s="26" t="s">
        <v>105</v>
      </c>
      <c r="CL106" s="25" t="s">
        <v>100</v>
      </c>
      <c r="CM106" s="26"/>
      <c r="CN106" s="25" t="s">
        <v>100</v>
      </c>
      <c r="CO106" s="26"/>
      <c r="CP106" s="25" t="s">
        <v>100</v>
      </c>
      <c r="CQ106" s="25" t="s">
        <v>100</v>
      </c>
      <c r="CR106" s="25" t="s">
        <v>100</v>
      </c>
      <c r="CS106" s="25" t="s">
        <v>98</v>
      </c>
      <c r="CT106" s="26" t="s">
        <v>154</v>
      </c>
      <c r="CU106" s="25" t="s">
        <v>100</v>
      </c>
      <c r="CV106" s="25" t="s">
        <v>100</v>
      </c>
      <c r="CW106" s="25" t="s">
        <v>98</v>
      </c>
      <c r="CX106" s="25" t="s">
        <v>98</v>
      </c>
      <c r="CY106" s="25" t="s">
        <v>100</v>
      </c>
      <c r="CZ106" s="25" t="s">
        <v>100</v>
      </c>
      <c r="DA106" s="25" t="s">
        <v>100</v>
      </c>
      <c r="DB106" s="25" t="s">
        <v>100</v>
      </c>
      <c r="DC106" s="26"/>
      <c r="DD106" s="25" t="s">
        <v>98</v>
      </c>
      <c r="DE106" s="25" t="s">
        <v>100</v>
      </c>
      <c r="DF106" s="25" t="s">
        <v>100</v>
      </c>
      <c r="DG106" s="25" t="s">
        <v>100</v>
      </c>
      <c r="DH106" s="25" t="s">
        <v>100</v>
      </c>
      <c r="DI106" s="25" t="s">
        <v>100</v>
      </c>
      <c r="DJ106" s="26"/>
      <c r="DK106" s="32"/>
    </row>
    <row r="107" spans="1:115" s="33" customFormat="1" ht="21.75" customHeight="1" x14ac:dyDescent="0.25">
      <c r="A107" s="24">
        <v>196</v>
      </c>
      <c r="B107" s="25" t="s">
        <v>1711</v>
      </c>
      <c r="C107" s="25" t="s">
        <v>109</v>
      </c>
      <c r="D107" s="26" t="s">
        <v>1712</v>
      </c>
      <c r="E107" s="27" t="s">
        <v>1505</v>
      </c>
      <c r="F107" s="27" t="s">
        <v>1506</v>
      </c>
      <c r="G107" s="25" t="s">
        <v>1507</v>
      </c>
      <c r="H107" s="25" t="s">
        <v>1508</v>
      </c>
      <c r="I107" s="27" t="s">
        <v>1509</v>
      </c>
      <c r="J107" s="25" t="s">
        <v>1510</v>
      </c>
      <c r="K107" s="28">
        <v>649</v>
      </c>
      <c r="L107" s="28">
        <v>640</v>
      </c>
      <c r="M107" s="29">
        <v>651</v>
      </c>
      <c r="N107" s="29">
        <v>641</v>
      </c>
      <c r="O107" s="47">
        <v>634</v>
      </c>
      <c r="P107" s="53">
        <v>561705</v>
      </c>
      <c r="Q107" s="53">
        <v>562427</v>
      </c>
      <c r="R107" s="53">
        <v>576992</v>
      </c>
      <c r="S107" s="53">
        <v>618028</v>
      </c>
      <c r="T107" s="54">
        <v>566280</v>
      </c>
      <c r="U107" s="25" t="s">
        <v>1713</v>
      </c>
      <c r="V107" s="26" t="s">
        <v>100</v>
      </c>
      <c r="W107" s="26">
        <v>4</v>
      </c>
      <c r="X107" s="26">
        <v>120</v>
      </c>
      <c r="Y107" s="26">
        <v>11</v>
      </c>
      <c r="Z107" s="26">
        <v>47176</v>
      </c>
      <c r="AA107" s="222"/>
      <c r="AB107" s="26">
        <v>13102</v>
      </c>
      <c r="AC107" s="94">
        <f t="shared" si="18"/>
        <v>30</v>
      </c>
      <c r="AD107" s="88">
        <f t="shared" si="19"/>
        <v>0.1892744479495268</v>
      </c>
      <c r="AE107" s="94">
        <f t="shared" si="20"/>
        <v>2.75</v>
      </c>
      <c r="AF107" s="95">
        <f t="shared" si="15"/>
        <v>91.666666666666671</v>
      </c>
      <c r="AG107" s="95">
        <f t="shared" si="21"/>
        <v>11794</v>
      </c>
      <c r="AH107" s="91">
        <f t="shared" si="22"/>
        <v>74.410094637223978</v>
      </c>
      <c r="AI107" s="25">
        <v>40</v>
      </c>
      <c r="AJ107" s="25">
        <v>60</v>
      </c>
      <c r="AK107" s="25"/>
      <c r="AL107" s="25"/>
      <c r="AM107" s="25"/>
      <c r="AN107" s="25"/>
      <c r="AO107" s="26"/>
      <c r="AP107" s="222">
        <v>15</v>
      </c>
      <c r="AQ107" s="30">
        <v>1</v>
      </c>
      <c r="AR107" s="25"/>
      <c r="AS107" s="30">
        <v>0.5</v>
      </c>
      <c r="AT107" s="25"/>
      <c r="AU107" s="30">
        <v>1</v>
      </c>
      <c r="AV107" s="26"/>
      <c r="AW107" s="25" t="s">
        <v>98</v>
      </c>
      <c r="AX107" s="26"/>
      <c r="AY107" s="25" t="s">
        <v>100</v>
      </c>
      <c r="AZ107" s="25" t="s">
        <v>98</v>
      </c>
      <c r="BA107" s="25" t="s">
        <v>100</v>
      </c>
      <c r="BB107" s="25" t="s">
        <v>100</v>
      </c>
      <c r="BC107" s="25" t="s">
        <v>100</v>
      </c>
      <c r="BD107" s="26"/>
      <c r="BE107" s="25" t="s">
        <v>102</v>
      </c>
      <c r="BF107" s="26"/>
      <c r="BG107" s="25">
        <v>7221</v>
      </c>
      <c r="BH107" s="25">
        <v>7100</v>
      </c>
      <c r="BI107" s="25">
        <v>7618</v>
      </c>
      <c r="BJ107" s="25">
        <v>7462</v>
      </c>
      <c r="BK107" s="25">
        <v>9086</v>
      </c>
      <c r="BL107" s="230">
        <f t="shared" si="17"/>
        <v>14.462145110410095</v>
      </c>
      <c r="BM107" s="25">
        <v>234</v>
      </c>
      <c r="BN107" s="25">
        <v>218</v>
      </c>
      <c r="BO107" s="25">
        <v>115</v>
      </c>
      <c r="BP107" s="25"/>
      <c r="BQ107" s="25">
        <v>83</v>
      </c>
      <c r="BR107" s="25"/>
      <c r="BS107" s="25"/>
      <c r="BT107" s="25"/>
      <c r="BU107" s="25">
        <v>19000</v>
      </c>
      <c r="BV107" s="25"/>
      <c r="BW107" s="25"/>
      <c r="BX107" s="25"/>
      <c r="BY107" s="25"/>
      <c r="BZ107" s="25"/>
      <c r="CA107" s="25"/>
      <c r="CB107" s="25"/>
      <c r="CC107" s="25"/>
      <c r="CD107" s="25"/>
      <c r="CE107" s="25"/>
      <c r="CF107" s="26"/>
      <c r="CG107" s="26" t="s">
        <v>100</v>
      </c>
      <c r="CH107" s="26" t="s">
        <v>235</v>
      </c>
      <c r="CI107" s="25" t="s">
        <v>130</v>
      </c>
      <c r="CJ107" s="26" t="s">
        <v>1714</v>
      </c>
      <c r="CK107" s="26" t="s">
        <v>105</v>
      </c>
      <c r="CL107" s="25" t="s">
        <v>100</v>
      </c>
      <c r="CM107" s="26"/>
      <c r="CN107" s="25" t="s">
        <v>100</v>
      </c>
      <c r="CO107" s="26"/>
      <c r="CP107" s="25" t="s">
        <v>98</v>
      </c>
      <c r="CQ107" s="25" t="s">
        <v>100</v>
      </c>
      <c r="CR107" s="25" t="s">
        <v>100</v>
      </c>
      <c r="CS107" s="25" t="s">
        <v>100</v>
      </c>
      <c r="CT107" s="26"/>
      <c r="CU107" s="25" t="s">
        <v>100</v>
      </c>
      <c r="CV107" s="25" t="s">
        <v>98</v>
      </c>
      <c r="CW107" s="25" t="s">
        <v>98</v>
      </c>
      <c r="CX107" s="25" t="s">
        <v>98</v>
      </c>
      <c r="CY107" s="25" t="s">
        <v>100</v>
      </c>
      <c r="CZ107" s="25" t="s">
        <v>100</v>
      </c>
      <c r="DA107" s="25" t="s">
        <v>100</v>
      </c>
      <c r="DB107" s="25" t="s">
        <v>100</v>
      </c>
      <c r="DC107" s="26"/>
      <c r="DD107" s="25" t="s">
        <v>98</v>
      </c>
      <c r="DE107" s="25" t="s">
        <v>100</v>
      </c>
      <c r="DF107" s="25" t="s">
        <v>100</v>
      </c>
      <c r="DG107" s="25" t="s">
        <v>100</v>
      </c>
      <c r="DH107" s="25" t="s">
        <v>100</v>
      </c>
      <c r="DI107" s="25" t="s">
        <v>100</v>
      </c>
      <c r="DJ107" s="26"/>
      <c r="DK107" s="32" t="s">
        <v>1715</v>
      </c>
    </row>
    <row r="108" spans="1:115" s="33" customFormat="1" ht="21.75" customHeight="1" x14ac:dyDescent="0.25">
      <c r="A108" s="17">
        <v>199</v>
      </c>
      <c r="B108" s="18" t="s">
        <v>1740</v>
      </c>
      <c r="C108" s="18" t="s">
        <v>109</v>
      </c>
      <c r="D108" s="19" t="s">
        <v>1741</v>
      </c>
      <c r="E108" s="20" t="s">
        <v>1166</v>
      </c>
      <c r="F108" s="20" t="s">
        <v>1167</v>
      </c>
      <c r="G108" s="18" t="s">
        <v>1168</v>
      </c>
      <c r="H108" s="18" t="s">
        <v>1169</v>
      </c>
      <c r="I108" s="20" t="s">
        <v>1166</v>
      </c>
      <c r="J108" s="18" t="s">
        <v>1170</v>
      </c>
      <c r="K108" s="21">
        <v>110</v>
      </c>
      <c r="L108" s="21">
        <v>110</v>
      </c>
      <c r="M108" s="22">
        <v>103</v>
      </c>
      <c r="N108" s="22">
        <v>102</v>
      </c>
      <c r="O108" s="46">
        <v>99</v>
      </c>
      <c r="P108" s="51">
        <v>72833</v>
      </c>
      <c r="Q108" s="51">
        <v>63574</v>
      </c>
      <c r="R108" s="51">
        <v>77180</v>
      </c>
      <c r="S108" s="51">
        <v>88917</v>
      </c>
      <c r="T108" s="52">
        <v>87961</v>
      </c>
      <c r="U108" s="18"/>
      <c r="V108" s="19" t="s">
        <v>98</v>
      </c>
      <c r="W108" s="19">
        <v>1</v>
      </c>
      <c r="X108" s="19"/>
      <c r="Y108" s="19"/>
      <c r="Z108" s="19"/>
      <c r="AA108" s="223">
        <v>20</v>
      </c>
      <c r="AB108" s="19"/>
      <c r="AC108" s="94" t="str">
        <f t="shared" si="18"/>
        <v/>
      </c>
      <c r="AD108" s="88" t="str">
        <f t="shared" si="19"/>
        <v/>
      </c>
      <c r="AE108" s="94" t="str">
        <f t="shared" si="20"/>
        <v/>
      </c>
      <c r="AF108" s="95" t="str">
        <f t="shared" si="15"/>
        <v/>
      </c>
      <c r="AG108" s="95" t="str">
        <f t="shared" si="21"/>
        <v/>
      </c>
      <c r="AH108" s="91" t="str">
        <f t="shared" si="22"/>
        <v/>
      </c>
      <c r="AI108" s="18"/>
      <c r="AJ108" s="18"/>
      <c r="AK108" s="18"/>
      <c r="AL108" s="18"/>
      <c r="AM108" s="18"/>
      <c r="AN108" s="18"/>
      <c r="AO108" s="19"/>
      <c r="AP108" s="223"/>
      <c r="AQ108" s="18" t="s">
        <v>99</v>
      </c>
      <c r="AR108" s="18"/>
      <c r="AS108" s="18" t="s">
        <v>99</v>
      </c>
      <c r="AT108" s="18"/>
      <c r="AU108" s="18" t="s">
        <v>99</v>
      </c>
      <c r="AV108" s="19"/>
      <c r="AW108" s="18" t="s">
        <v>98</v>
      </c>
      <c r="AX108" s="19"/>
      <c r="AY108" s="18" t="s">
        <v>100</v>
      </c>
      <c r="AZ108" s="18" t="s">
        <v>100</v>
      </c>
      <c r="BA108" s="18" t="s">
        <v>100</v>
      </c>
      <c r="BB108" s="18" t="s">
        <v>100</v>
      </c>
      <c r="BC108" s="18" t="s">
        <v>100</v>
      </c>
      <c r="BD108" s="19"/>
      <c r="BE108" s="18" t="s">
        <v>102</v>
      </c>
      <c r="BF108" s="19"/>
      <c r="BG108" s="18"/>
      <c r="BH108" s="18"/>
      <c r="BI108" s="18">
        <v>1190</v>
      </c>
      <c r="BJ108" s="18">
        <v>1153</v>
      </c>
      <c r="BK108" s="18">
        <v>1261</v>
      </c>
      <c r="BL108" s="230" t="str">
        <f t="shared" si="17"/>
        <v/>
      </c>
      <c r="BM108" s="18"/>
      <c r="BN108" s="18"/>
      <c r="BO108" s="18"/>
      <c r="BP108" s="18">
        <v>463</v>
      </c>
      <c r="BQ108" s="18"/>
      <c r="BR108" s="18"/>
      <c r="BS108" s="18"/>
      <c r="BT108" s="18"/>
      <c r="BU108" s="18"/>
      <c r="BV108" s="18"/>
      <c r="BW108" s="18"/>
      <c r="BX108" s="18"/>
      <c r="BY108" s="18"/>
      <c r="BZ108" s="18"/>
      <c r="CA108" s="18"/>
      <c r="CB108" s="18"/>
      <c r="CC108" s="18"/>
      <c r="CD108" s="18"/>
      <c r="CE108" s="18"/>
      <c r="CF108" s="19"/>
      <c r="CG108" s="19" t="s">
        <v>100</v>
      </c>
      <c r="CH108" s="19" t="s">
        <v>118</v>
      </c>
      <c r="CI108" s="18" t="s">
        <v>191</v>
      </c>
      <c r="CJ108" s="19"/>
      <c r="CK108" s="19" t="s">
        <v>105</v>
      </c>
      <c r="CL108" s="18" t="s">
        <v>98</v>
      </c>
      <c r="CM108" s="19" t="s">
        <v>1654</v>
      </c>
      <c r="CN108" s="18" t="s">
        <v>98</v>
      </c>
      <c r="CO108" s="19" t="s">
        <v>1742</v>
      </c>
      <c r="CP108" s="18" t="s">
        <v>100</v>
      </c>
      <c r="CQ108" s="18" t="s">
        <v>98</v>
      </c>
      <c r="CR108" s="18" t="s">
        <v>100</v>
      </c>
      <c r="CS108" s="18" t="s">
        <v>100</v>
      </c>
      <c r="CT108" s="19"/>
      <c r="CU108" s="18" t="s">
        <v>100</v>
      </c>
      <c r="CV108" s="18" t="s">
        <v>100</v>
      </c>
      <c r="CW108" s="18" t="s">
        <v>98</v>
      </c>
      <c r="CX108" s="18" t="s">
        <v>98</v>
      </c>
      <c r="CY108" s="18" t="s">
        <v>100</v>
      </c>
      <c r="CZ108" s="18" t="s">
        <v>98</v>
      </c>
      <c r="DA108" s="18" t="s">
        <v>100</v>
      </c>
      <c r="DB108" s="18" t="s">
        <v>100</v>
      </c>
      <c r="DC108" s="19"/>
      <c r="DD108" s="18" t="s">
        <v>98</v>
      </c>
      <c r="DE108" s="18" t="s">
        <v>100</v>
      </c>
      <c r="DF108" s="18" t="s">
        <v>100</v>
      </c>
      <c r="DG108" s="18" t="s">
        <v>98</v>
      </c>
      <c r="DH108" s="18" t="s">
        <v>100</v>
      </c>
      <c r="DI108" s="18" t="s">
        <v>100</v>
      </c>
      <c r="DJ108" s="19"/>
      <c r="DK108" s="23" t="s">
        <v>1743</v>
      </c>
    </row>
    <row r="109" spans="1:115" s="11" customFormat="1" ht="21.75" customHeight="1" x14ac:dyDescent="0.25">
      <c r="A109" s="17">
        <v>200</v>
      </c>
      <c r="B109" s="18" t="s">
        <v>1744</v>
      </c>
      <c r="C109" s="18" t="s">
        <v>1745</v>
      </c>
      <c r="D109" s="19" t="s">
        <v>1746</v>
      </c>
      <c r="E109" s="20" t="s">
        <v>1126</v>
      </c>
      <c r="F109" s="20" t="s">
        <v>1127</v>
      </c>
      <c r="G109" s="18" t="s">
        <v>1128</v>
      </c>
      <c r="H109" s="18" t="s">
        <v>1129</v>
      </c>
      <c r="I109" s="20" t="s">
        <v>1126</v>
      </c>
      <c r="J109" s="18" t="s">
        <v>1128</v>
      </c>
      <c r="K109" s="21">
        <v>382</v>
      </c>
      <c r="L109" s="21">
        <v>383</v>
      </c>
      <c r="M109" s="22">
        <v>394</v>
      </c>
      <c r="N109" s="22">
        <v>390</v>
      </c>
      <c r="O109" s="46">
        <v>387</v>
      </c>
      <c r="P109" s="51">
        <v>383000</v>
      </c>
      <c r="Q109" s="51">
        <v>343000</v>
      </c>
      <c r="R109" s="51">
        <v>386000</v>
      </c>
      <c r="S109" s="51">
        <v>445000</v>
      </c>
      <c r="T109" s="52">
        <v>703000</v>
      </c>
      <c r="U109" s="18" t="s">
        <v>1189</v>
      </c>
      <c r="V109" s="19" t="s">
        <v>100</v>
      </c>
      <c r="W109" s="19">
        <v>2</v>
      </c>
      <c r="X109" s="19">
        <v>49</v>
      </c>
      <c r="Y109" s="19">
        <v>3</v>
      </c>
      <c r="Z109" s="19">
        <v>14096</v>
      </c>
      <c r="AA109" s="223">
        <v>21</v>
      </c>
      <c r="AB109" s="19">
        <v>7758</v>
      </c>
      <c r="AC109" s="94">
        <f t="shared" si="18"/>
        <v>24.5</v>
      </c>
      <c r="AD109" s="88">
        <f t="shared" si="19"/>
        <v>0.12661498708010335</v>
      </c>
      <c r="AE109" s="94">
        <f t="shared" si="20"/>
        <v>1.5</v>
      </c>
      <c r="AF109" s="95">
        <f t="shared" si="15"/>
        <v>61.224489795918366</v>
      </c>
      <c r="AG109" s="95">
        <f t="shared" si="21"/>
        <v>7048</v>
      </c>
      <c r="AH109" s="91">
        <f t="shared" si="22"/>
        <v>36.423772609819125</v>
      </c>
      <c r="AI109" s="18">
        <v>51</v>
      </c>
      <c r="AJ109" s="18">
        <v>49</v>
      </c>
      <c r="AK109" s="18"/>
      <c r="AL109" s="18"/>
      <c r="AM109" s="18"/>
      <c r="AN109" s="18"/>
      <c r="AO109" s="19"/>
      <c r="AP109" s="223">
        <v>18</v>
      </c>
      <c r="AQ109" s="18" t="s">
        <v>99</v>
      </c>
      <c r="AR109" s="18"/>
      <c r="AS109" s="18" t="s">
        <v>99</v>
      </c>
      <c r="AT109" s="18"/>
      <c r="AU109" s="18" t="s">
        <v>99</v>
      </c>
      <c r="AV109" s="19"/>
      <c r="AW109" s="18" t="s">
        <v>98</v>
      </c>
      <c r="AX109" s="19"/>
      <c r="AY109" s="18" t="s">
        <v>98</v>
      </c>
      <c r="AZ109" s="18" t="s">
        <v>100</v>
      </c>
      <c r="BA109" s="18" t="s">
        <v>100</v>
      </c>
      <c r="BB109" s="18" t="s">
        <v>100</v>
      </c>
      <c r="BC109" s="18" t="s">
        <v>100</v>
      </c>
      <c r="BD109" s="19"/>
      <c r="BE109" s="18" t="s">
        <v>102</v>
      </c>
      <c r="BF109" s="19"/>
      <c r="BG109" s="18">
        <v>2813</v>
      </c>
      <c r="BH109" s="18">
        <v>2536</v>
      </c>
      <c r="BI109" s="18">
        <v>2746</v>
      </c>
      <c r="BJ109" s="18">
        <v>2647</v>
      </c>
      <c r="BK109" s="18">
        <v>2996</v>
      </c>
      <c r="BL109" s="230" t="str">
        <f t="shared" si="17"/>
        <v/>
      </c>
      <c r="BM109" s="18">
        <v>1230</v>
      </c>
      <c r="BN109" s="18">
        <v>1457</v>
      </c>
      <c r="BO109" s="18"/>
      <c r="BP109" s="18">
        <v>740</v>
      </c>
      <c r="BQ109" s="18"/>
      <c r="BR109" s="18"/>
      <c r="BS109" s="18"/>
      <c r="BT109" s="18"/>
      <c r="BU109" s="18"/>
      <c r="BV109" s="18"/>
      <c r="BW109" s="18"/>
      <c r="BX109" s="18"/>
      <c r="BY109" s="18"/>
      <c r="BZ109" s="18"/>
      <c r="CA109" s="18"/>
      <c r="CB109" s="18"/>
      <c r="CC109" s="18"/>
      <c r="CD109" s="18"/>
      <c r="CE109" s="18"/>
      <c r="CF109" s="19"/>
      <c r="CG109" s="19" t="s">
        <v>100</v>
      </c>
      <c r="CH109" s="19" t="s">
        <v>310</v>
      </c>
      <c r="CI109" s="18" t="s">
        <v>104</v>
      </c>
      <c r="CJ109" s="19"/>
      <c r="CK109" s="19" t="s">
        <v>105</v>
      </c>
      <c r="CL109" s="18" t="s">
        <v>100</v>
      </c>
      <c r="CM109" s="19"/>
      <c r="CN109" s="18" t="s">
        <v>100</v>
      </c>
      <c r="CO109" s="19"/>
      <c r="CP109" s="18" t="s">
        <v>98</v>
      </c>
      <c r="CQ109" s="18" t="s">
        <v>98</v>
      </c>
      <c r="CR109" s="18" t="s">
        <v>100</v>
      </c>
      <c r="CS109" s="18" t="s">
        <v>100</v>
      </c>
      <c r="CT109" s="19"/>
      <c r="CU109" s="18" t="s">
        <v>100</v>
      </c>
      <c r="CV109" s="18" t="s">
        <v>98</v>
      </c>
      <c r="CW109" s="18" t="s">
        <v>100</v>
      </c>
      <c r="CX109" s="18" t="s">
        <v>98</v>
      </c>
      <c r="CY109" s="18" t="s">
        <v>100</v>
      </c>
      <c r="CZ109" s="18" t="s">
        <v>100</v>
      </c>
      <c r="DA109" s="18" t="s">
        <v>100</v>
      </c>
      <c r="DB109" s="18" t="s">
        <v>100</v>
      </c>
      <c r="DC109" s="19"/>
      <c r="DD109" s="18" t="s">
        <v>98</v>
      </c>
      <c r="DE109" s="18" t="s">
        <v>100</v>
      </c>
      <c r="DF109" s="18" t="s">
        <v>100</v>
      </c>
      <c r="DG109" s="18" t="s">
        <v>100</v>
      </c>
      <c r="DH109" s="18" t="s">
        <v>100</v>
      </c>
      <c r="DI109" s="18" t="s">
        <v>100</v>
      </c>
      <c r="DJ109" s="19"/>
      <c r="DK109" s="23"/>
    </row>
    <row r="110" spans="1:115" s="11" customFormat="1" ht="21.75" customHeight="1" x14ac:dyDescent="0.25">
      <c r="A110" s="17">
        <v>204</v>
      </c>
      <c r="B110" s="18" t="s">
        <v>1766</v>
      </c>
      <c r="C110" s="18" t="s">
        <v>1767</v>
      </c>
      <c r="D110" s="19" t="s">
        <v>1768</v>
      </c>
      <c r="E110" s="20" t="s">
        <v>1769</v>
      </c>
      <c r="F110" s="20" t="s">
        <v>1770</v>
      </c>
      <c r="G110" s="18" t="s">
        <v>1771</v>
      </c>
      <c r="H110" s="18" t="s">
        <v>1772</v>
      </c>
      <c r="I110" s="20" t="s">
        <v>1769</v>
      </c>
      <c r="J110" s="18" t="s">
        <v>1771</v>
      </c>
      <c r="K110" s="21">
        <v>485</v>
      </c>
      <c r="L110" s="21">
        <v>468</v>
      </c>
      <c r="M110" s="22">
        <v>454</v>
      </c>
      <c r="N110" s="22">
        <v>463</v>
      </c>
      <c r="O110" s="46">
        <v>459</v>
      </c>
      <c r="P110" s="51">
        <v>537000</v>
      </c>
      <c r="Q110" s="51">
        <v>550000</v>
      </c>
      <c r="R110" s="51">
        <v>598000</v>
      </c>
      <c r="S110" s="51">
        <v>624000</v>
      </c>
      <c r="T110" s="52">
        <v>620000</v>
      </c>
      <c r="U110" s="18" t="s">
        <v>1773</v>
      </c>
      <c r="V110" s="19" t="s">
        <v>100</v>
      </c>
      <c r="W110" s="19">
        <v>5</v>
      </c>
      <c r="X110" s="19">
        <v>105</v>
      </c>
      <c r="Y110" s="19">
        <v>9</v>
      </c>
      <c r="Z110" s="19">
        <v>44427</v>
      </c>
      <c r="AA110" s="223">
        <v>21</v>
      </c>
      <c r="AB110" s="19">
        <v>7717</v>
      </c>
      <c r="AC110" s="94">
        <f t="shared" si="18"/>
        <v>21</v>
      </c>
      <c r="AD110" s="88">
        <f t="shared" si="19"/>
        <v>0.22875816993464052</v>
      </c>
      <c r="AE110" s="94">
        <f t="shared" si="20"/>
        <v>1.8</v>
      </c>
      <c r="AF110" s="95">
        <f t="shared" si="15"/>
        <v>85.714285714285708</v>
      </c>
      <c r="AG110" s="95">
        <f t="shared" si="21"/>
        <v>8885.4</v>
      </c>
      <c r="AH110" s="91">
        <f t="shared" si="22"/>
        <v>96.790849673202615</v>
      </c>
      <c r="AI110" s="18">
        <v>13</v>
      </c>
      <c r="AJ110" s="18">
        <v>84</v>
      </c>
      <c r="AK110" s="18"/>
      <c r="AL110" s="18"/>
      <c r="AM110" s="18"/>
      <c r="AN110" s="18">
        <v>3</v>
      </c>
      <c r="AO110" s="19"/>
      <c r="AP110" s="223">
        <v>25</v>
      </c>
      <c r="AQ110" s="18" t="s">
        <v>99</v>
      </c>
      <c r="AR110" s="18"/>
      <c r="AS110" s="18" t="s">
        <v>99</v>
      </c>
      <c r="AT110" s="18"/>
      <c r="AU110" s="18" t="s">
        <v>99</v>
      </c>
      <c r="AV110" s="19"/>
      <c r="AW110" s="18" t="s">
        <v>98</v>
      </c>
      <c r="AX110" s="19"/>
      <c r="AY110" s="18" t="s">
        <v>100</v>
      </c>
      <c r="AZ110" s="18" t="s">
        <v>98</v>
      </c>
      <c r="BA110" s="18" t="s">
        <v>100</v>
      </c>
      <c r="BB110" s="18" t="s">
        <v>100</v>
      </c>
      <c r="BC110" s="18" t="s">
        <v>100</v>
      </c>
      <c r="BD110" s="19"/>
      <c r="BE110" s="18" t="s">
        <v>102</v>
      </c>
      <c r="BF110" s="19"/>
      <c r="BG110" s="18">
        <v>7336</v>
      </c>
      <c r="BH110" s="18">
        <v>7531</v>
      </c>
      <c r="BI110" s="18">
        <v>8302</v>
      </c>
      <c r="BJ110" s="18">
        <v>8524</v>
      </c>
      <c r="BK110" s="18">
        <v>9356</v>
      </c>
      <c r="BL110" s="230">
        <f t="shared" si="17"/>
        <v>21.984749455337692</v>
      </c>
      <c r="BM110" s="18">
        <v>739</v>
      </c>
      <c r="BN110" s="18">
        <v>589</v>
      </c>
      <c r="BO110" s="18">
        <v>534</v>
      </c>
      <c r="BP110" s="18">
        <v>672</v>
      </c>
      <c r="BQ110" s="18">
        <v>735</v>
      </c>
      <c r="BR110" s="18"/>
      <c r="BS110" s="18"/>
      <c r="BT110" s="18"/>
      <c r="BU110" s="18"/>
      <c r="BV110" s="18"/>
      <c r="BW110" s="18"/>
      <c r="BX110" s="18"/>
      <c r="BY110" s="18"/>
      <c r="BZ110" s="18"/>
      <c r="CA110" s="18"/>
      <c r="CB110" s="18">
        <v>150</v>
      </c>
      <c r="CC110" s="18">
        <v>150</v>
      </c>
      <c r="CD110" s="18">
        <v>150</v>
      </c>
      <c r="CE110" s="18">
        <v>150</v>
      </c>
      <c r="CF110" s="19">
        <v>150</v>
      </c>
      <c r="CG110" s="19" t="s">
        <v>100</v>
      </c>
      <c r="CH110" s="19" t="s">
        <v>103</v>
      </c>
      <c r="CI110" s="18" t="s">
        <v>164</v>
      </c>
      <c r="CJ110" s="19"/>
      <c r="CK110" s="19" t="s">
        <v>105</v>
      </c>
      <c r="CL110" s="18" t="s">
        <v>98</v>
      </c>
      <c r="CM110" s="19" t="s">
        <v>955</v>
      </c>
      <c r="CN110" s="18" t="s">
        <v>100</v>
      </c>
      <c r="CO110" s="19"/>
      <c r="CP110" s="18" t="s">
        <v>100</v>
      </c>
      <c r="CQ110" s="18" t="s">
        <v>100</v>
      </c>
      <c r="CR110" s="18" t="s">
        <v>100</v>
      </c>
      <c r="CS110" s="18" t="s">
        <v>98</v>
      </c>
      <c r="CT110" s="19" t="s">
        <v>1774</v>
      </c>
      <c r="CU110" s="18" t="s">
        <v>100</v>
      </c>
      <c r="CV110" s="18" t="s">
        <v>98</v>
      </c>
      <c r="CW110" s="18" t="s">
        <v>98</v>
      </c>
      <c r="CX110" s="18" t="s">
        <v>98</v>
      </c>
      <c r="CY110" s="18" t="s">
        <v>100</v>
      </c>
      <c r="CZ110" s="18" t="s">
        <v>100</v>
      </c>
      <c r="DA110" s="18" t="s">
        <v>98</v>
      </c>
      <c r="DB110" s="18" t="s">
        <v>100</v>
      </c>
      <c r="DC110" s="19"/>
      <c r="DD110" s="18" t="s">
        <v>98</v>
      </c>
      <c r="DE110" s="18" t="s">
        <v>98</v>
      </c>
      <c r="DF110" s="18" t="s">
        <v>100</v>
      </c>
      <c r="DG110" s="18" t="s">
        <v>100</v>
      </c>
      <c r="DH110" s="18" t="s">
        <v>100</v>
      </c>
      <c r="DI110" s="18" t="s">
        <v>100</v>
      </c>
      <c r="DJ110" s="19"/>
      <c r="DK110" s="23"/>
    </row>
    <row r="111" spans="1:115" s="33" customFormat="1" ht="21.75" customHeight="1" x14ac:dyDescent="0.25">
      <c r="A111" s="24">
        <v>205</v>
      </c>
      <c r="B111" s="25" t="s">
        <v>1775</v>
      </c>
      <c r="C111" s="25" t="s">
        <v>109</v>
      </c>
      <c r="D111" s="26" t="s">
        <v>1776</v>
      </c>
      <c r="E111" s="27" t="s">
        <v>1777</v>
      </c>
      <c r="F111" s="27" t="s">
        <v>1778</v>
      </c>
      <c r="G111" s="25" t="s">
        <v>1779</v>
      </c>
      <c r="H111" s="25" t="s">
        <v>1780</v>
      </c>
      <c r="I111" s="27" t="s">
        <v>1781</v>
      </c>
      <c r="J111" s="25" t="s">
        <v>1782</v>
      </c>
      <c r="K111" s="28">
        <v>522</v>
      </c>
      <c r="L111" s="28">
        <v>507</v>
      </c>
      <c r="M111" s="29">
        <v>508</v>
      </c>
      <c r="N111" s="29">
        <v>500</v>
      </c>
      <c r="O111" s="47">
        <v>499</v>
      </c>
      <c r="P111" s="53">
        <v>601316</v>
      </c>
      <c r="Q111" s="53">
        <v>635981</v>
      </c>
      <c r="R111" s="53">
        <v>670971</v>
      </c>
      <c r="S111" s="53">
        <v>670205</v>
      </c>
      <c r="T111" s="54">
        <v>772406</v>
      </c>
      <c r="U111" s="25" t="s">
        <v>1783</v>
      </c>
      <c r="V111" s="26" t="s">
        <v>100</v>
      </c>
      <c r="W111" s="26">
        <v>2</v>
      </c>
      <c r="X111" s="26">
        <v>11</v>
      </c>
      <c r="Y111" s="37">
        <v>3.5</v>
      </c>
      <c r="Z111" s="26">
        <v>11400</v>
      </c>
      <c r="AA111" s="222">
        <v>20</v>
      </c>
      <c r="AB111" s="26"/>
      <c r="AC111" s="94">
        <f t="shared" si="18"/>
        <v>5.5</v>
      </c>
      <c r="AD111" s="88">
        <f t="shared" si="19"/>
        <v>2.2044088176352707E-2</v>
      </c>
      <c r="AE111" s="94">
        <f t="shared" si="20"/>
        <v>1.75</v>
      </c>
      <c r="AF111" s="95">
        <f t="shared" si="15"/>
        <v>318.18181818181819</v>
      </c>
      <c r="AG111" s="95">
        <f t="shared" si="21"/>
        <v>5700</v>
      </c>
      <c r="AH111" s="91">
        <f t="shared" si="22"/>
        <v>22.84569138276553</v>
      </c>
      <c r="AI111" s="25"/>
      <c r="AJ111" s="25"/>
      <c r="AK111" s="25"/>
      <c r="AL111" s="25"/>
      <c r="AM111" s="25"/>
      <c r="AN111" s="25"/>
      <c r="AO111" s="26">
        <v>100</v>
      </c>
      <c r="AP111" s="222">
        <v>20</v>
      </c>
      <c r="AQ111" s="25" t="s">
        <v>99</v>
      </c>
      <c r="AR111" s="25"/>
      <c r="AS111" s="25" t="s">
        <v>99</v>
      </c>
      <c r="AT111" s="25"/>
      <c r="AU111" s="25" t="s">
        <v>99</v>
      </c>
      <c r="AV111" s="26"/>
      <c r="AW111" s="25" t="s">
        <v>98</v>
      </c>
      <c r="AX111" s="26"/>
      <c r="AY111" s="25" t="s">
        <v>100</v>
      </c>
      <c r="AZ111" s="25" t="s">
        <v>98</v>
      </c>
      <c r="BA111" s="25" t="s">
        <v>100</v>
      </c>
      <c r="BB111" s="25" t="s">
        <v>100</v>
      </c>
      <c r="BC111" s="25" t="s">
        <v>100</v>
      </c>
      <c r="BD111" s="26"/>
      <c r="BE111" s="25" t="s">
        <v>432</v>
      </c>
      <c r="BF111" s="26"/>
      <c r="BG111" s="25">
        <v>2054</v>
      </c>
      <c r="BH111" s="25">
        <v>2015</v>
      </c>
      <c r="BI111" s="25">
        <v>3566</v>
      </c>
      <c r="BJ111" s="25">
        <v>3689</v>
      </c>
      <c r="BK111" s="25">
        <v>3196</v>
      </c>
      <c r="BL111" s="230">
        <f t="shared" si="17"/>
        <v>8.3747494989979963</v>
      </c>
      <c r="BM111" s="25">
        <v>1335</v>
      </c>
      <c r="BN111" s="25">
        <v>3246</v>
      </c>
      <c r="BO111" s="25">
        <v>2654</v>
      </c>
      <c r="BP111" s="25">
        <v>746</v>
      </c>
      <c r="BQ111" s="25">
        <v>983</v>
      </c>
      <c r="BR111" s="25"/>
      <c r="BS111" s="25"/>
      <c r="BT111" s="25"/>
      <c r="BU111" s="25"/>
      <c r="BV111" s="25"/>
      <c r="BW111" s="25"/>
      <c r="BX111" s="25"/>
      <c r="BY111" s="25"/>
      <c r="BZ111" s="25"/>
      <c r="CA111" s="25"/>
      <c r="CB111" s="25"/>
      <c r="CC111" s="25"/>
      <c r="CD111" s="25"/>
      <c r="CE111" s="25"/>
      <c r="CF111" s="26"/>
      <c r="CG111" s="26" t="s">
        <v>100</v>
      </c>
      <c r="CH111" s="26" t="s">
        <v>103</v>
      </c>
      <c r="CI111" s="25" t="s">
        <v>363</v>
      </c>
      <c r="CJ111" s="26"/>
      <c r="CK111" s="26" t="s">
        <v>105</v>
      </c>
      <c r="CL111" s="25" t="s">
        <v>98</v>
      </c>
      <c r="CM111" s="26" t="s">
        <v>1784</v>
      </c>
      <c r="CN111" s="25" t="s">
        <v>98</v>
      </c>
      <c r="CO111" s="26" t="s">
        <v>1785</v>
      </c>
      <c r="CP111" s="25" t="s">
        <v>98</v>
      </c>
      <c r="CQ111" s="25" t="s">
        <v>100</v>
      </c>
      <c r="CR111" s="25" t="s">
        <v>98</v>
      </c>
      <c r="CS111" s="25" t="s">
        <v>100</v>
      </c>
      <c r="CT111" s="26"/>
      <c r="CU111" s="25" t="s">
        <v>98</v>
      </c>
      <c r="CV111" s="25" t="s">
        <v>98</v>
      </c>
      <c r="CW111" s="25" t="s">
        <v>100</v>
      </c>
      <c r="CX111" s="25" t="s">
        <v>100</v>
      </c>
      <c r="CY111" s="25" t="s">
        <v>98</v>
      </c>
      <c r="CZ111" s="25" t="s">
        <v>98</v>
      </c>
      <c r="DA111" s="25" t="s">
        <v>100</v>
      </c>
      <c r="DB111" s="25" t="s">
        <v>100</v>
      </c>
      <c r="DC111" s="26"/>
      <c r="DD111" s="25" t="s">
        <v>98</v>
      </c>
      <c r="DE111" s="25" t="s">
        <v>100</v>
      </c>
      <c r="DF111" s="25" t="s">
        <v>100</v>
      </c>
      <c r="DG111" s="25" t="s">
        <v>100</v>
      </c>
      <c r="DH111" s="25" t="s">
        <v>100</v>
      </c>
      <c r="DI111" s="25" t="s">
        <v>100</v>
      </c>
      <c r="DJ111" s="26"/>
      <c r="DK111" s="32" t="s">
        <v>1786</v>
      </c>
    </row>
    <row r="112" spans="1:115" s="33" customFormat="1" ht="21.75" customHeight="1" x14ac:dyDescent="0.25">
      <c r="A112" s="24">
        <v>206</v>
      </c>
      <c r="B112" s="25" t="s">
        <v>1787</v>
      </c>
      <c r="C112" s="25" t="s">
        <v>109</v>
      </c>
      <c r="D112" s="26" t="s">
        <v>1788</v>
      </c>
      <c r="E112" s="27" t="s">
        <v>1789</v>
      </c>
      <c r="F112" s="27" t="s">
        <v>1790</v>
      </c>
      <c r="G112" s="25" t="s">
        <v>1791</v>
      </c>
      <c r="H112" s="25" t="s">
        <v>95</v>
      </c>
      <c r="I112" s="27" t="s">
        <v>96</v>
      </c>
      <c r="J112" s="25" t="s">
        <v>97</v>
      </c>
      <c r="K112" s="28">
        <v>833</v>
      </c>
      <c r="L112" s="28">
        <v>813</v>
      </c>
      <c r="M112" s="29">
        <v>794</v>
      </c>
      <c r="N112" s="29">
        <v>797</v>
      </c>
      <c r="O112" s="26">
        <v>797</v>
      </c>
      <c r="P112" s="53">
        <v>993000</v>
      </c>
      <c r="Q112" s="53">
        <v>979000</v>
      </c>
      <c r="R112" s="53">
        <v>990000</v>
      </c>
      <c r="S112" s="53">
        <v>968000</v>
      </c>
      <c r="T112" s="54">
        <v>940000</v>
      </c>
      <c r="U112" s="25"/>
      <c r="V112" s="26" t="s">
        <v>98</v>
      </c>
      <c r="W112" s="26"/>
      <c r="X112" s="26"/>
      <c r="Y112" s="26"/>
      <c r="Z112" s="26">
        <v>52069</v>
      </c>
      <c r="AA112" s="222">
        <v>25</v>
      </c>
      <c r="AB112" s="26">
        <v>33000</v>
      </c>
      <c r="AC112" s="94" t="str">
        <f t="shared" si="18"/>
        <v/>
      </c>
      <c r="AD112" s="88" t="str">
        <f t="shared" si="19"/>
        <v/>
      </c>
      <c r="AE112" s="94" t="str">
        <f t="shared" si="20"/>
        <v/>
      </c>
      <c r="AF112" s="95" t="str">
        <f t="shared" si="15"/>
        <v/>
      </c>
      <c r="AG112" s="95" t="str">
        <f t="shared" si="21"/>
        <v/>
      </c>
      <c r="AH112" s="91">
        <f t="shared" si="22"/>
        <v>65.331242158092849</v>
      </c>
      <c r="AI112" s="25"/>
      <c r="AJ112" s="25"/>
      <c r="AK112" s="25"/>
      <c r="AL112" s="25"/>
      <c r="AM112" s="25"/>
      <c r="AN112" s="25"/>
      <c r="AO112" s="26"/>
      <c r="AP112" s="222"/>
      <c r="AQ112" s="25" t="s">
        <v>99</v>
      </c>
      <c r="AR112" s="25"/>
      <c r="AS112" s="25" t="s">
        <v>99</v>
      </c>
      <c r="AT112" s="25"/>
      <c r="AU112" s="25" t="s">
        <v>99</v>
      </c>
      <c r="AV112" s="26"/>
      <c r="AW112" s="25" t="s">
        <v>98</v>
      </c>
      <c r="AX112" s="26"/>
      <c r="AY112" s="25" t="s">
        <v>100</v>
      </c>
      <c r="AZ112" s="25" t="s">
        <v>100</v>
      </c>
      <c r="BA112" s="25" t="s">
        <v>100</v>
      </c>
      <c r="BB112" s="25" t="s">
        <v>100</v>
      </c>
      <c r="BC112" s="25" t="s">
        <v>98</v>
      </c>
      <c r="BD112" s="26" t="s">
        <v>101</v>
      </c>
      <c r="BE112" s="25" t="s">
        <v>102</v>
      </c>
      <c r="BF112" s="26"/>
      <c r="BG112" s="25">
        <v>10480</v>
      </c>
      <c r="BH112" s="25">
        <v>11493</v>
      </c>
      <c r="BI112" s="25">
        <v>11366</v>
      </c>
      <c r="BJ112" s="25">
        <v>12395</v>
      </c>
      <c r="BK112" s="25">
        <v>13074</v>
      </c>
      <c r="BL112" s="230">
        <f t="shared" si="17"/>
        <v>17.928481806775409</v>
      </c>
      <c r="BM112" s="25">
        <v>620</v>
      </c>
      <c r="BN112" s="25"/>
      <c r="BO112" s="25">
        <v>5538</v>
      </c>
      <c r="BP112" s="25"/>
      <c r="BQ112" s="25">
        <v>1215</v>
      </c>
      <c r="BR112" s="25"/>
      <c r="BS112" s="25">
        <v>2739</v>
      </c>
      <c r="BT112" s="25"/>
      <c r="BU112" s="25"/>
      <c r="BV112" s="25"/>
      <c r="BW112" s="25"/>
      <c r="BX112" s="25"/>
      <c r="BY112" s="25"/>
      <c r="BZ112" s="25"/>
      <c r="CA112" s="25"/>
      <c r="CB112" s="25"/>
      <c r="CC112" s="25"/>
      <c r="CD112" s="25"/>
      <c r="CE112" s="25"/>
      <c r="CF112" s="26"/>
      <c r="CG112" s="26" t="s">
        <v>100</v>
      </c>
      <c r="CH112" s="26" t="s">
        <v>103</v>
      </c>
      <c r="CI112" s="25" t="s">
        <v>164</v>
      </c>
      <c r="CJ112" s="26"/>
      <c r="CK112" s="26" t="s">
        <v>105</v>
      </c>
      <c r="CL112" s="25" t="s">
        <v>98</v>
      </c>
      <c r="CM112" s="26" t="s">
        <v>106</v>
      </c>
      <c r="CN112" s="25" t="s">
        <v>98</v>
      </c>
      <c r="CO112" s="26" t="s">
        <v>106</v>
      </c>
      <c r="CP112" s="25" t="s">
        <v>100</v>
      </c>
      <c r="CQ112" s="25" t="s">
        <v>98</v>
      </c>
      <c r="CR112" s="25" t="s">
        <v>100</v>
      </c>
      <c r="CS112" s="25" t="s">
        <v>100</v>
      </c>
      <c r="CT112" s="26"/>
      <c r="CU112" s="25" t="s">
        <v>100</v>
      </c>
      <c r="CV112" s="25" t="s">
        <v>98</v>
      </c>
      <c r="CW112" s="25" t="s">
        <v>100</v>
      </c>
      <c r="CX112" s="25" t="s">
        <v>98</v>
      </c>
      <c r="CY112" s="25" t="s">
        <v>100</v>
      </c>
      <c r="CZ112" s="25" t="s">
        <v>100</v>
      </c>
      <c r="DA112" s="25" t="s">
        <v>100</v>
      </c>
      <c r="DB112" s="25" t="s">
        <v>100</v>
      </c>
      <c r="DC112" s="26"/>
      <c r="DD112" s="25" t="s">
        <v>98</v>
      </c>
      <c r="DE112" s="25" t="s">
        <v>100</v>
      </c>
      <c r="DF112" s="25" t="s">
        <v>100</v>
      </c>
      <c r="DG112" s="25" t="s">
        <v>100</v>
      </c>
      <c r="DH112" s="25" t="s">
        <v>100</v>
      </c>
      <c r="DI112" s="25" t="s">
        <v>100</v>
      </c>
      <c r="DJ112" s="26"/>
      <c r="DK112" s="32" t="s">
        <v>107</v>
      </c>
    </row>
    <row r="113" spans="1:115" s="33" customFormat="1" ht="21.75" customHeight="1" x14ac:dyDescent="0.25">
      <c r="A113" s="17">
        <v>210</v>
      </c>
      <c r="B113" s="18" t="s">
        <v>1821</v>
      </c>
      <c r="C113" s="18" t="s">
        <v>525</v>
      </c>
      <c r="D113" s="19" t="s">
        <v>1822</v>
      </c>
      <c r="E113" s="20">
        <v>1725291309</v>
      </c>
      <c r="F113" s="20">
        <v>0</v>
      </c>
      <c r="G113" s="18" t="s">
        <v>1823</v>
      </c>
      <c r="H113" s="18" t="s">
        <v>1824</v>
      </c>
      <c r="I113" s="20">
        <v>1725291309</v>
      </c>
      <c r="J113" s="18" t="s">
        <v>1825</v>
      </c>
      <c r="K113" s="21">
        <v>257</v>
      </c>
      <c r="L113" s="21">
        <v>246</v>
      </c>
      <c r="M113" s="22">
        <v>241</v>
      </c>
      <c r="N113" s="22">
        <v>244</v>
      </c>
      <c r="O113" s="46">
        <v>243</v>
      </c>
      <c r="P113" s="51">
        <v>141673</v>
      </c>
      <c r="Q113" s="51">
        <v>150351</v>
      </c>
      <c r="R113" s="51">
        <v>165148</v>
      </c>
      <c r="S113" s="51">
        <v>189978</v>
      </c>
      <c r="T113" s="52">
        <v>179572</v>
      </c>
      <c r="U113" s="18"/>
      <c r="V113" s="19" t="s">
        <v>98</v>
      </c>
      <c r="W113" s="19">
        <v>2</v>
      </c>
      <c r="X113" s="19">
        <v>65</v>
      </c>
      <c r="Y113" s="19">
        <v>5</v>
      </c>
      <c r="Z113" s="19">
        <v>13177</v>
      </c>
      <c r="AA113" s="223">
        <v>18</v>
      </c>
      <c r="AB113" s="19">
        <v>13900</v>
      </c>
      <c r="AC113" s="94">
        <f t="shared" si="18"/>
        <v>32.5</v>
      </c>
      <c r="AD113" s="88">
        <f t="shared" si="19"/>
        <v>0.26748971193415638</v>
      </c>
      <c r="AE113" s="94">
        <f t="shared" si="20"/>
        <v>2.5</v>
      </c>
      <c r="AF113" s="95">
        <f t="shared" si="15"/>
        <v>76.92307692307692</v>
      </c>
      <c r="AG113" s="95">
        <f t="shared" si="21"/>
        <v>6588.5</v>
      </c>
      <c r="AH113" s="91">
        <f t="shared" si="22"/>
        <v>54.226337448559669</v>
      </c>
      <c r="AI113" s="18">
        <v>100</v>
      </c>
      <c r="AJ113" s="18"/>
      <c r="AK113" s="18"/>
      <c r="AL113" s="18"/>
      <c r="AM113" s="18"/>
      <c r="AN113" s="18"/>
      <c r="AO113" s="19"/>
      <c r="AP113" s="223">
        <v>35</v>
      </c>
      <c r="AQ113" s="18" t="s">
        <v>99</v>
      </c>
      <c r="AR113" s="18"/>
      <c r="AS113" s="18" t="s">
        <v>99</v>
      </c>
      <c r="AT113" s="18"/>
      <c r="AU113" s="18" t="s">
        <v>99</v>
      </c>
      <c r="AV113" s="19"/>
      <c r="AW113" s="18" t="s">
        <v>98</v>
      </c>
      <c r="AX113" s="19"/>
      <c r="AY113" s="18" t="s">
        <v>98</v>
      </c>
      <c r="AZ113" s="18" t="s">
        <v>100</v>
      </c>
      <c r="BA113" s="18" t="s">
        <v>100</v>
      </c>
      <c r="BB113" s="18" t="s">
        <v>100</v>
      </c>
      <c r="BC113" s="18" t="s">
        <v>100</v>
      </c>
      <c r="BD113" s="19"/>
      <c r="BE113" s="18" t="s">
        <v>102</v>
      </c>
      <c r="BF113" s="19"/>
      <c r="BG113" s="18">
        <v>2533</v>
      </c>
      <c r="BH113" s="18">
        <v>2951</v>
      </c>
      <c r="BI113" s="18">
        <v>3490</v>
      </c>
      <c r="BJ113" s="18">
        <v>3472</v>
      </c>
      <c r="BK113" s="18">
        <v>2789</v>
      </c>
      <c r="BL113" s="230">
        <f t="shared" si="17"/>
        <v>12.02880658436214</v>
      </c>
      <c r="BM113" s="18">
        <v>516</v>
      </c>
      <c r="BN113" s="18">
        <v>201</v>
      </c>
      <c r="BO113" s="18">
        <v>319</v>
      </c>
      <c r="BP113" s="18"/>
      <c r="BQ113" s="18">
        <v>134</v>
      </c>
      <c r="BR113" s="18"/>
      <c r="BS113" s="18"/>
      <c r="BT113" s="18"/>
      <c r="BU113" s="18"/>
      <c r="BV113" s="18"/>
      <c r="BW113" s="18"/>
      <c r="BX113" s="18"/>
      <c r="BY113" s="18"/>
      <c r="BZ113" s="18"/>
      <c r="CA113" s="18"/>
      <c r="CB113" s="18"/>
      <c r="CC113" s="18"/>
      <c r="CD113" s="18"/>
      <c r="CE113" s="18"/>
      <c r="CF113" s="19"/>
      <c r="CG113" s="19" t="s">
        <v>100</v>
      </c>
      <c r="CH113" s="19" t="s">
        <v>103</v>
      </c>
      <c r="CI113" s="18" t="s">
        <v>164</v>
      </c>
      <c r="CJ113" s="19"/>
      <c r="CK113" s="19" t="s">
        <v>105</v>
      </c>
      <c r="CL113" s="18" t="s">
        <v>100</v>
      </c>
      <c r="CM113" s="19"/>
      <c r="CN113" s="18" t="s">
        <v>100</v>
      </c>
      <c r="CO113" s="19"/>
      <c r="CP113" s="18" t="s">
        <v>100</v>
      </c>
      <c r="CQ113" s="18" t="s">
        <v>100</v>
      </c>
      <c r="CR113" s="18" t="s">
        <v>100</v>
      </c>
      <c r="CS113" s="18" t="s">
        <v>100</v>
      </c>
      <c r="CT113" s="19"/>
      <c r="CU113" s="18" t="s">
        <v>100</v>
      </c>
      <c r="CV113" s="18" t="s">
        <v>98</v>
      </c>
      <c r="CW113" s="18" t="s">
        <v>100</v>
      </c>
      <c r="CX113" s="18" t="s">
        <v>98</v>
      </c>
      <c r="CY113" s="18" t="s">
        <v>100</v>
      </c>
      <c r="CZ113" s="18" t="s">
        <v>100</v>
      </c>
      <c r="DA113" s="18" t="s">
        <v>100</v>
      </c>
      <c r="DB113" s="18" t="s">
        <v>100</v>
      </c>
      <c r="DC113" s="19"/>
      <c r="DD113" s="18" t="s">
        <v>98</v>
      </c>
      <c r="DE113" s="18" t="s">
        <v>100</v>
      </c>
      <c r="DF113" s="18" t="s">
        <v>100</v>
      </c>
      <c r="DG113" s="18" t="s">
        <v>100</v>
      </c>
      <c r="DH113" s="18" t="s">
        <v>100</v>
      </c>
      <c r="DI113" s="18" t="s">
        <v>100</v>
      </c>
      <c r="DJ113" s="19"/>
      <c r="DK113" s="23"/>
    </row>
    <row r="114" spans="1:115" s="33" customFormat="1" ht="21.75" customHeight="1" x14ac:dyDescent="0.25">
      <c r="A114" s="24">
        <v>211</v>
      </c>
      <c r="B114" s="25" t="s">
        <v>1826</v>
      </c>
      <c r="C114" s="25" t="s">
        <v>348</v>
      </c>
      <c r="D114" s="26" t="s">
        <v>1827</v>
      </c>
      <c r="E114" s="27" t="s">
        <v>1265</v>
      </c>
      <c r="F114" s="27" t="s">
        <v>1266</v>
      </c>
      <c r="G114" s="25" t="s">
        <v>1267</v>
      </c>
      <c r="H114" s="25" t="s">
        <v>1268</v>
      </c>
      <c r="I114" s="27" t="s">
        <v>1828</v>
      </c>
      <c r="J114" s="25" t="s">
        <v>1270</v>
      </c>
      <c r="K114" s="28">
        <v>294</v>
      </c>
      <c r="L114" s="28">
        <v>298</v>
      </c>
      <c r="M114" s="29">
        <v>282</v>
      </c>
      <c r="N114" s="29">
        <v>276</v>
      </c>
      <c r="O114" s="47">
        <v>265</v>
      </c>
      <c r="P114" s="53">
        <v>268000</v>
      </c>
      <c r="Q114" s="53">
        <v>254000</v>
      </c>
      <c r="R114" s="53">
        <v>242000</v>
      </c>
      <c r="S114" s="53">
        <v>246000</v>
      </c>
      <c r="T114" s="54">
        <v>234000</v>
      </c>
      <c r="U114" s="25"/>
      <c r="V114" s="26" t="s">
        <v>98</v>
      </c>
      <c r="W114" s="26">
        <v>2</v>
      </c>
      <c r="X114" s="26">
        <v>31</v>
      </c>
      <c r="Y114" s="26">
        <v>4</v>
      </c>
      <c r="Z114" s="26">
        <v>12491</v>
      </c>
      <c r="AA114" s="222">
        <v>17</v>
      </c>
      <c r="AB114" s="26">
        <v>2153</v>
      </c>
      <c r="AC114" s="94">
        <f t="shared" si="18"/>
        <v>15.5</v>
      </c>
      <c r="AD114" s="88">
        <f t="shared" si="19"/>
        <v>0.1169811320754717</v>
      </c>
      <c r="AE114" s="94">
        <f t="shared" si="20"/>
        <v>2</v>
      </c>
      <c r="AF114" s="95">
        <f t="shared" si="15"/>
        <v>129.03225806451613</v>
      </c>
      <c r="AG114" s="95">
        <f t="shared" si="21"/>
        <v>6245.5</v>
      </c>
      <c r="AH114" s="91">
        <f t="shared" si="22"/>
        <v>47.135849056603774</v>
      </c>
      <c r="AI114" s="25">
        <v>95</v>
      </c>
      <c r="AJ114" s="25">
        <v>3</v>
      </c>
      <c r="AK114" s="25"/>
      <c r="AL114" s="25"/>
      <c r="AM114" s="25">
        <v>2</v>
      </c>
      <c r="AN114" s="25"/>
      <c r="AO114" s="26"/>
      <c r="AP114" s="222">
        <v>40</v>
      </c>
      <c r="AQ114" s="25" t="s">
        <v>99</v>
      </c>
      <c r="AR114" s="25"/>
      <c r="AS114" s="25" t="s">
        <v>99</v>
      </c>
      <c r="AT114" s="25"/>
      <c r="AU114" s="25" t="s">
        <v>99</v>
      </c>
      <c r="AV114" s="26"/>
      <c r="AW114" s="25" t="s">
        <v>98</v>
      </c>
      <c r="AX114" s="26"/>
      <c r="AY114" s="25" t="s">
        <v>100</v>
      </c>
      <c r="AZ114" s="25" t="s">
        <v>100</v>
      </c>
      <c r="BA114" s="25" t="s">
        <v>100</v>
      </c>
      <c r="BB114" s="25" t="s">
        <v>100</v>
      </c>
      <c r="BC114" s="25" t="s">
        <v>98</v>
      </c>
      <c r="BD114" s="26" t="s">
        <v>117</v>
      </c>
      <c r="BE114" s="25" t="s">
        <v>102</v>
      </c>
      <c r="BF114" s="26"/>
      <c r="BG114" s="25">
        <v>2030</v>
      </c>
      <c r="BH114" s="25">
        <v>1985</v>
      </c>
      <c r="BI114" s="25">
        <v>2024</v>
      </c>
      <c r="BJ114" s="25">
        <v>2355</v>
      </c>
      <c r="BK114" s="25">
        <v>2633</v>
      </c>
      <c r="BL114" s="230">
        <f t="shared" si="17"/>
        <v>19.566037735849058</v>
      </c>
      <c r="BM114" s="25">
        <v>855</v>
      </c>
      <c r="BN114" s="25"/>
      <c r="BO114" s="25">
        <v>87</v>
      </c>
      <c r="BP114" s="25">
        <v>103</v>
      </c>
      <c r="BQ114" s="25">
        <v>2552</v>
      </c>
      <c r="BR114" s="25"/>
      <c r="BS114" s="25"/>
      <c r="BT114" s="25"/>
      <c r="BU114" s="25"/>
      <c r="BV114" s="25"/>
      <c r="BW114" s="25"/>
      <c r="BX114" s="25"/>
      <c r="BY114" s="25"/>
      <c r="BZ114" s="25"/>
      <c r="CA114" s="25"/>
      <c r="CB114" s="25"/>
      <c r="CC114" s="25"/>
      <c r="CD114" s="25"/>
      <c r="CE114" s="25"/>
      <c r="CF114" s="26"/>
      <c r="CG114" s="26" t="s">
        <v>100</v>
      </c>
      <c r="CH114" s="26" t="s">
        <v>103</v>
      </c>
      <c r="CI114" s="25" t="s">
        <v>363</v>
      </c>
      <c r="CJ114" s="26"/>
      <c r="CK114" s="26" t="s">
        <v>105</v>
      </c>
      <c r="CL114" s="25" t="s">
        <v>100</v>
      </c>
      <c r="CM114" s="26"/>
      <c r="CN114" s="25" t="s">
        <v>100</v>
      </c>
      <c r="CO114" s="26"/>
      <c r="CP114" s="25" t="s">
        <v>98</v>
      </c>
      <c r="CQ114" s="25" t="s">
        <v>100</v>
      </c>
      <c r="CR114" s="25" t="s">
        <v>100</v>
      </c>
      <c r="CS114" s="25" t="s">
        <v>100</v>
      </c>
      <c r="CT114" s="26"/>
      <c r="CU114" s="25" t="s">
        <v>100</v>
      </c>
      <c r="CV114" s="25" t="s">
        <v>100</v>
      </c>
      <c r="CW114" s="25" t="s">
        <v>100</v>
      </c>
      <c r="CX114" s="25" t="s">
        <v>100</v>
      </c>
      <c r="CY114" s="25" t="s">
        <v>100</v>
      </c>
      <c r="CZ114" s="25" t="s">
        <v>98</v>
      </c>
      <c r="DA114" s="25" t="s">
        <v>100</v>
      </c>
      <c r="DB114" s="25" t="s">
        <v>100</v>
      </c>
      <c r="DC114" s="26"/>
      <c r="DD114" s="25" t="s">
        <v>98</v>
      </c>
      <c r="DE114" s="25" t="s">
        <v>98</v>
      </c>
      <c r="DF114" s="25" t="s">
        <v>100</v>
      </c>
      <c r="DG114" s="25" t="s">
        <v>100</v>
      </c>
      <c r="DH114" s="25" t="s">
        <v>100</v>
      </c>
      <c r="DI114" s="25" t="s">
        <v>100</v>
      </c>
      <c r="DJ114" s="26"/>
      <c r="DK114" s="32"/>
    </row>
    <row r="115" spans="1:115" s="11" customFormat="1" ht="21.75" customHeight="1" x14ac:dyDescent="0.25">
      <c r="A115" s="17">
        <v>212</v>
      </c>
      <c r="B115" s="18" t="s">
        <v>1829</v>
      </c>
      <c r="C115" s="18" t="s">
        <v>744</v>
      </c>
      <c r="D115" s="19" t="s">
        <v>1830</v>
      </c>
      <c r="E115" s="20" t="s">
        <v>1831</v>
      </c>
      <c r="F115" s="20" t="s">
        <v>1832</v>
      </c>
      <c r="G115" s="18" t="s">
        <v>1833</v>
      </c>
      <c r="H115" s="18" t="s">
        <v>633</v>
      </c>
      <c r="I115" s="20" t="s">
        <v>634</v>
      </c>
      <c r="J115" s="18" t="s">
        <v>635</v>
      </c>
      <c r="K115" s="21">
        <v>593</v>
      </c>
      <c r="L115" s="21">
        <v>581</v>
      </c>
      <c r="M115" s="22">
        <v>594</v>
      </c>
      <c r="N115" s="22">
        <v>585</v>
      </c>
      <c r="O115" s="46">
        <v>580</v>
      </c>
      <c r="P115" s="51">
        <v>737000</v>
      </c>
      <c r="Q115" s="51">
        <v>715000</v>
      </c>
      <c r="R115" s="51">
        <v>714000</v>
      </c>
      <c r="S115" s="51">
        <v>753000</v>
      </c>
      <c r="T115" s="52">
        <v>873000</v>
      </c>
      <c r="U115" s="18"/>
      <c r="V115" s="19" t="s">
        <v>98</v>
      </c>
      <c r="W115" s="19">
        <v>5</v>
      </c>
      <c r="X115" s="19">
        <v>140</v>
      </c>
      <c r="Y115" s="19">
        <v>12</v>
      </c>
      <c r="Z115" s="19">
        <v>42721</v>
      </c>
      <c r="AA115" s="223">
        <v>24</v>
      </c>
      <c r="AB115" s="19">
        <v>37297</v>
      </c>
      <c r="AC115" s="94">
        <f t="shared" si="18"/>
        <v>28</v>
      </c>
      <c r="AD115" s="88">
        <f t="shared" si="19"/>
        <v>0.2413793103448276</v>
      </c>
      <c r="AE115" s="94">
        <f t="shared" si="20"/>
        <v>2.4</v>
      </c>
      <c r="AF115" s="95">
        <f t="shared" si="15"/>
        <v>85.714285714285708</v>
      </c>
      <c r="AG115" s="95">
        <f t="shared" si="21"/>
        <v>8544.2000000000007</v>
      </c>
      <c r="AH115" s="91">
        <f t="shared" si="22"/>
        <v>73.656896551724131</v>
      </c>
      <c r="AI115" s="18"/>
      <c r="AJ115" s="18">
        <v>100</v>
      </c>
      <c r="AK115" s="18"/>
      <c r="AL115" s="18"/>
      <c r="AM115" s="18"/>
      <c r="AN115" s="18"/>
      <c r="AO115" s="19"/>
      <c r="AP115" s="223">
        <v>17</v>
      </c>
      <c r="AQ115" s="35">
        <v>1</v>
      </c>
      <c r="AR115" s="18"/>
      <c r="AS115" s="35">
        <v>1</v>
      </c>
      <c r="AT115" s="18"/>
      <c r="AU115" s="35">
        <v>1</v>
      </c>
      <c r="AV115" s="19"/>
      <c r="AW115" s="18" t="s">
        <v>98</v>
      </c>
      <c r="AX115" s="19"/>
      <c r="AY115" s="18" t="s">
        <v>100</v>
      </c>
      <c r="AZ115" s="18" t="s">
        <v>98</v>
      </c>
      <c r="BA115" s="18" t="s">
        <v>100</v>
      </c>
      <c r="BB115" s="18" t="s">
        <v>100</v>
      </c>
      <c r="BC115" s="18" t="s">
        <v>100</v>
      </c>
      <c r="BD115" s="19"/>
      <c r="BE115" s="18" t="s">
        <v>102</v>
      </c>
      <c r="BF115" s="19"/>
      <c r="BG115" s="18">
        <v>9101</v>
      </c>
      <c r="BH115" s="18">
        <v>9040</v>
      </c>
      <c r="BI115" s="18">
        <v>10780</v>
      </c>
      <c r="BJ115" s="18">
        <v>10128</v>
      </c>
      <c r="BK115" s="18">
        <v>10665</v>
      </c>
      <c r="BL115" s="230">
        <f t="shared" si="17"/>
        <v>18.629310344827587</v>
      </c>
      <c r="BM115" s="18">
        <v>770</v>
      </c>
      <c r="BN115" s="18"/>
      <c r="BO115" s="18">
        <v>110</v>
      </c>
      <c r="BP115" s="18"/>
      <c r="BQ115" s="18">
        <v>140</v>
      </c>
      <c r="BR115" s="18"/>
      <c r="BS115" s="18"/>
      <c r="BT115" s="18"/>
      <c r="BU115" s="18"/>
      <c r="BV115" s="18"/>
      <c r="BW115" s="18"/>
      <c r="BX115" s="18"/>
      <c r="BY115" s="18"/>
      <c r="BZ115" s="18"/>
      <c r="CA115" s="18"/>
      <c r="CB115" s="18"/>
      <c r="CC115" s="18"/>
      <c r="CD115" s="18"/>
      <c r="CE115" s="18"/>
      <c r="CF115" s="19"/>
      <c r="CG115" s="19" t="s">
        <v>100</v>
      </c>
      <c r="CH115" s="19" t="s">
        <v>103</v>
      </c>
      <c r="CI115" s="18" t="s">
        <v>164</v>
      </c>
      <c r="CJ115" s="19"/>
      <c r="CK115" s="19" t="s">
        <v>105</v>
      </c>
      <c r="CL115" s="18" t="s">
        <v>98</v>
      </c>
      <c r="CM115" s="19" t="s">
        <v>868</v>
      </c>
      <c r="CN115" s="18" t="s">
        <v>98</v>
      </c>
      <c r="CO115" s="19" t="s">
        <v>868</v>
      </c>
      <c r="CP115" s="18" t="s">
        <v>98</v>
      </c>
      <c r="CQ115" s="18" t="s">
        <v>100</v>
      </c>
      <c r="CR115" s="18" t="s">
        <v>100</v>
      </c>
      <c r="CS115" s="18" t="s">
        <v>100</v>
      </c>
      <c r="CT115" s="19"/>
      <c r="CU115" s="18" t="s">
        <v>98</v>
      </c>
      <c r="CV115" s="18" t="s">
        <v>98</v>
      </c>
      <c r="CW115" s="18" t="s">
        <v>98</v>
      </c>
      <c r="CX115" s="18" t="s">
        <v>98</v>
      </c>
      <c r="CY115" s="18" t="s">
        <v>100</v>
      </c>
      <c r="CZ115" s="18" t="s">
        <v>98</v>
      </c>
      <c r="DA115" s="18" t="s">
        <v>100</v>
      </c>
      <c r="DB115" s="18" t="s">
        <v>100</v>
      </c>
      <c r="DC115" s="19"/>
      <c r="DD115" s="18" t="s">
        <v>98</v>
      </c>
      <c r="DE115" s="18" t="s">
        <v>100</v>
      </c>
      <c r="DF115" s="18" t="s">
        <v>100</v>
      </c>
      <c r="DG115" s="18" t="s">
        <v>100</v>
      </c>
      <c r="DH115" s="18" t="s">
        <v>100</v>
      </c>
      <c r="DI115" s="18" t="s">
        <v>100</v>
      </c>
      <c r="DJ115" s="19"/>
      <c r="DK115" s="23"/>
    </row>
    <row r="116" spans="1:115" s="33" customFormat="1" ht="21.75" customHeight="1" x14ac:dyDescent="0.25">
      <c r="A116" s="24">
        <v>213</v>
      </c>
      <c r="B116" s="25" t="s">
        <v>1834</v>
      </c>
      <c r="C116" s="25" t="s">
        <v>1835</v>
      </c>
      <c r="D116" s="26" t="s">
        <v>1836</v>
      </c>
      <c r="E116" s="27" t="s">
        <v>1837</v>
      </c>
      <c r="F116" s="27" t="s">
        <v>1838</v>
      </c>
      <c r="G116" s="25" t="s">
        <v>1839</v>
      </c>
      <c r="H116" s="25" t="s">
        <v>1840</v>
      </c>
      <c r="I116" s="27" t="s">
        <v>1837</v>
      </c>
      <c r="J116" s="25" t="s">
        <v>1839</v>
      </c>
      <c r="K116" s="28">
        <v>369</v>
      </c>
      <c r="L116" s="28">
        <v>364</v>
      </c>
      <c r="M116" s="29">
        <v>369</v>
      </c>
      <c r="N116" s="29">
        <v>362</v>
      </c>
      <c r="O116" s="47">
        <v>371</v>
      </c>
      <c r="P116" s="53">
        <v>303000</v>
      </c>
      <c r="Q116" s="53">
        <v>285000</v>
      </c>
      <c r="R116" s="53">
        <v>337000</v>
      </c>
      <c r="S116" s="53">
        <v>373000</v>
      </c>
      <c r="T116" s="54">
        <v>320000</v>
      </c>
      <c r="U116" s="25"/>
      <c r="V116" s="26" t="s">
        <v>98</v>
      </c>
      <c r="W116" s="26">
        <v>4</v>
      </c>
      <c r="X116" s="26">
        <v>100</v>
      </c>
      <c r="Y116" s="26">
        <v>7</v>
      </c>
      <c r="Z116" s="26">
        <v>20365</v>
      </c>
      <c r="AA116" s="222">
        <v>21</v>
      </c>
      <c r="AB116" s="26">
        <v>4200</v>
      </c>
      <c r="AC116" s="94">
        <f t="shared" si="18"/>
        <v>25</v>
      </c>
      <c r="AD116" s="88">
        <f t="shared" si="19"/>
        <v>0.26954177897574122</v>
      </c>
      <c r="AE116" s="94">
        <f t="shared" si="20"/>
        <v>1.75</v>
      </c>
      <c r="AF116" s="95">
        <f t="shared" si="15"/>
        <v>70</v>
      </c>
      <c r="AG116" s="95">
        <f t="shared" si="21"/>
        <v>5091.25</v>
      </c>
      <c r="AH116" s="91">
        <f t="shared" si="22"/>
        <v>54.892183288409704</v>
      </c>
      <c r="AI116" s="25"/>
      <c r="AJ116" s="25">
        <v>100</v>
      </c>
      <c r="AK116" s="25"/>
      <c r="AL116" s="25"/>
      <c r="AM116" s="25"/>
      <c r="AN116" s="25"/>
      <c r="AO116" s="26"/>
      <c r="AP116" s="222">
        <v>18</v>
      </c>
      <c r="AQ116" s="25" t="s">
        <v>99</v>
      </c>
      <c r="AR116" s="25"/>
      <c r="AS116" s="25" t="s">
        <v>99</v>
      </c>
      <c r="AT116" s="25"/>
      <c r="AU116" s="25" t="s">
        <v>99</v>
      </c>
      <c r="AV116" s="26"/>
      <c r="AW116" s="25" t="s">
        <v>98</v>
      </c>
      <c r="AX116" s="26"/>
      <c r="AY116" s="25" t="s">
        <v>100</v>
      </c>
      <c r="AZ116" s="25" t="s">
        <v>98</v>
      </c>
      <c r="BA116" s="25" t="s">
        <v>100</v>
      </c>
      <c r="BB116" s="25" t="s">
        <v>100</v>
      </c>
      <c r="BC116" s="25" t="s">
        <v>100</v>
      </c>
      <c r="BD116" s="26"/>
      <c r="BE116" s="25" t="s">
        <v>102</v>
      </c>
      <c r="BF116" s="26"/>
      <c r="BG116" s="25">
        <v>3418</v>
      </c>
      <c r="BH116" s="25">
        <v>3222</v>
      </c>
      <c r="BI116" s="25">
        <v>3764</v>
      </c>
      <c r="BJ116" s="25">
        <v>3663</v>
      </c>
      <c r="BK116" s="25">
        <v>4965</v>
      </c>
      <c r="BL116" s="230">
        <f t="shared" si="17"/>
        <v>14.991913746630727</v>
      </c>
      <c r="BM116" s="25">
        <v>254</v>
      </c>
      <c r="BN116" s="25"/>
      <c r="BO116" s="25">
        <v>250</v>
      </c>
      <c r="BP116" s="25">
        <v>211</v>
      </c>
      <c r="BQ116" s="25">
        <v>597</v>
      </c>
      <c r="BR116" s="25"/>
      <c r="BS116" s="25"/>
      <c r="BT116" s="25"/>
      <c r="BU116" s="25"/>
      <c r="BV116" s="25"/>
      <c r="BW116" s="25"/>
      <c r="BX116" s="25"/>
      <c r="BY116" s="25"/>
      <c r="BZ116" s="25"/>
      <c r="CA116" s="25"/>
      <c r="CB116" s="25"/>
      <c r="CC116" s="25"/>
      <c r="CD116" s="25"/>
      <c r="CE116" s="25"/>
      <c r="CF116" s="26"/>
      <c r="CG116" s="26" t="s">
        <v>100</v>
      </c>
      <c r="CH116" s="26" t="s">
        <v>103</v>
      </c>
      <c r="CI116" s="25" t="s">
        <v>104</v>
      </c>
      <c r="CJ116" s="26"/>
      <c r="CK116" s="26" t="s">
        <v>105</v>
      </c>
      <c r="CL116" s="25" t="s">
        <v>100</v>
      </c>
      <c r="CM116" s="26"/>
      <c r="CN116" s="25" t="s">
        <v>100</v>
      </c>
      <c r="CO116" s="26"/>
      <c r="CP116" s="25" t="s">
        <v>100</v>
      </c>
      <c r="CQ116" s="25" t="s">
        <v>98</v>
      </c>
      <c r="CR116" s="25" t="s">
        <v>100</v>
      </c>
      <c r="CS116" s="25" t="s">
        <v>100</v>
      </c>
      <c r="CT116" s="26"/>
      <c r="CU116" s="25" t="s">
        <v>100</v>
      </c>
      <c r="CV116" s="25" t="s">
        <v>98</v>
      </c>
      <c r="CW116" s="25" t="s">
        <v>98</v>
      </c>
      <c r="CX116" s="25" t="s">
        <v>98</v>
      </c>
      <c r="CY116" s="25" t="s">
        <v>98</v>
      </c>
      <c r="CZ116" s="25" t="s">
        <v>100</v>
      </c>
      <c r="DA116" s="25" t="s">
        <v>98</v>
      </c>
      <c r="DB116" s="25" t="s">
        <v>100</v>
      </c>
      <c r="DC116" s="26"/>
      <c r="DD116" s="25" t="s">
        <v>98</v>
      </c>
      <c r="DE116" s="25" t="s">
        <v>98</v>
      </c>
      <c r="DF116" s="25" t="s">
        <v>100</v>
      </c>
      <c r="DG116" s="25" t="s">
        <v>100</v>
      </c>
      <c r="DH116" s="25" t="s">
        <v>100</v>
      </c>
      <c r="DI116" s="25" t="s">
        <v>100</v>
      </c>
      <c r="DJ116" s="26"/>
      <c r="DK116" s="32"/>
    </row>
    <row r="117" spans="1:115" s="11" customFormat="1" ht="21.75" customHeight="1" x14ac:dyDescent="0.25">
      <c r="A117" s="17">
        <v>217</v>
      </c>
      <c r="B117" s="18" t="s">
        <v>1872</v>
      </c>
      <c r="C117" s="18" t="s">
        <v>109</v>
      </c>
      <c r="D117" s="19" t="s">
        <v>1873</v>
      </c>
      <c r="E117" s="20" t="s">
        <v>704</v>
      </c>
      <c r="F117" s="20" t="s">
        <v>705</v>
      </c>
      <c r="G117" s="18" t="s">
        <v>709</v>
      </c>
      <c r="H117" s="18" t="s">
        <v>707</v>
      </c>
      <c r="I117" s="20" t="s">
        <v>708</v>
      </c>
      <c r="J117" s="18" t="s">
        <v>709</v>
      </c>
      <c r="K117" s="21">
        <v>679</v>
      </c>
      <c r="L117" s="21">
        <v>683</v>
      </c>
      <c r="M117" s="22">
        <v>689</v>
      </c>
      <c r="N117" s="22">
        <v>671</v>
      </c>
      <c r="O117" s="46">
        <v>675</v>
      </c>
      <c r="P117" s="51">
        <v>640000</v>
      </c>
      <c r="Q117" s="51">
        <v>587000</v>
      </c>
      <c r="R117" s="51">
        <v>639000</v>
      </c>
      <c r="S117" s="51">
        <v>660000</v>
      </c>
      <c r="T117" s="52">
        <v>660000</v>
      </c>
      <c r="U117" s="18"/>
      <c r="V117" s="19" t="s">
        <v>98</v>
      </c>
      <c r="W117" s="19">
        <v>5</v>
      </c>
      <c r="X117" s="19">
        <v>122</v>
      </c>
      <c r="Y117" s="19"/>
      <c r="Z117" s="19">
        <v>35792</v>
      </c>
      <c r="AA117" s="223">
        <v>21</v>
      </c>
      <c r="AB117" s="19">
        <v>9213</v>
      </c>
      <c r="AC117" s="94">
        <f t="shared" si="18"/>
        <v>24.4</v>
      </c>
      <c r="AD117" s="88">
        <f t="shared" si="19"/>
        <v>0.18074074074074073</v>
      </c>
      <c r="AE117" s="94" t="str">
        <f t="shared" si="20"/>
        <v/>
      </c>
      <c r="AF117" s="95" t="str">
        <f t="shared" si="15"/>
        <v/>
      </c>
      <c r="AG117" s="95">
        <f t="shared" si="21"/>
        <v>7158.4</v>
      </c>
      <c r="AH117" s="91">
        <f t="shared" si="22"/>
        <v>53.025185185185187</v>
      </c>
      <c r="AI117" s="18">
        <v>12</v>
      </c>
      <c r="AJ117" s="18">
        <v>88</v>
      </c>
      <c r="AK117" s="18"/>
      <c r="AL117" s="18"/>
      <c r="AM117" s="18"/>
      <c r="AN117" s="18"/>
      <c r="AO117" s="19"/>
      <c r="AP117" s="223">
        <v>8</v>
      </c>
      <c r="AQ117" s="35">
        <v>1</v>
      </c>
      <c r="AR117" s="18"/>
      <c r="AS117" s="35">
        <v>1</v>
      </c>
      <c r="AT117" s="18"/>
      <c r="AU117" s="35">
        <v>1</v>
      </c>
      <c r="AV117" s="19"/>
      <c r="AW117" s="18" t="s">
        <v>98</v>
      </c>
      <c r="AX117" s="19"/>
      <c r="AY117" s="18" t="s">
        <v>98</v>
      </c>
      <c r="AZ117" s="18" t="s">
        <v>100</v>
      </c>
      <c r="BA117" s="18" t="s">
        <v>100</v>
      </c>
      <c r="BB117" s="18" t="s">
        <v>100</v>
      </c>
      <c r="BC117" s="18" t="s">
        <v>100</v>
      </c>
      <c r="BD117" s="19"/>
      <c r="BE117" s="18" t="s">
        <v>102</v>
      </c>
      <c r="BF117" s="19"/>
      <c r="BG117" s="18">
        <v>6144</v>
      </c>
      <c r="BH117" s="18">
        <v>6739</v>
      </c>
      <c r="BI117" s="18">
        <v>6944</v>
      </c>
      <c r="BJ117" s="18">
        <v>7831</v>
      </c>
      <c r="BK117" s="18">
        <v>6642</v>
      </c>
      <c r="BL117" s="230">
        <f t="shared" si="17"/>
        <v>11.191111111111111</v>
      </c>
      <c r="BM117" s="18">
        <v>874</v>
      </c>
      <c r="BN117" s="18">
        <v>3032</v>
      </c>
      <c r="BO117" s="18">
        <v>1601</v>
      </c>
      <c r="BP117" s="18">
        <v>626</v>
      </c>
      <c r="BQ117" s="18">
        <v>912</v>
      </c>
      <c r="BR117" s="18"/>
      <c r="BS117" s="18"/>
      <c r="BT117" s="18">
        <v>23373</v>
      </c>
      <c r="BU117" s="18"/>
      <c r="BV117" s="18"/>
      <c r="BW117" s="18"/>
      <c r="BX117" s="18"/>
      <c r="BY117" s="18"/>
      <c r="BZ117" s="18"/>
      <c r="CA117" s="18"/>
      <c r="CB117" s="18"/>
      <c r="CC117" s="18"/>
      <c r="CD117" s="18"/>
      <c r="CE117" s="18"/>
      <c r="CF117" s="19"/>
      <c r="CG117" s="19" t="s">
        <v>100</v>
      </c>
      <c r="CH117" s="19" t="s">
        <v>118</v>
      </c>
      <c r="CI117" s="18" t="s">
        <v>164</v>
      </c>
      <c r="CJ117" s="19"/>
      <c r="CK117" s="19" t="s">
        <v>105</v>
      </c>
      <c r="CL117" s="18" t="s">
        <v>98</v>
      </c>
      <c r="CM117" s="19" t="s">
        <v>711</v>
      </c>
      <c r="CN117" s="18" t="s">
        <v>100</v>
      </c>
      <c r="CO117" s="19"/>
      <c r="CP117" s="18" t="s">
        <v>98</v>
      </c>
      <c r="CQ117" s="18" t="s">
        <v>98</v>
      </c>
      <c r="CR117" s="18" t="s">
        <v>100</v>
      </c>
      <c r="CS117" s="18" t="s">
        <v>100</v>
      </c>
      <c r="CT117" s="19"/>
      <c r="CU117" s="18" t="s">
        <v>100</v>
      </c>
      <c r="CV117" s="18" t="s">
        <v>98</v>
      </c>
      <c r="CW117" s="18" t="s">
        <v>98</v>
      </c>
      <c r="CX117" s="18" t="s">
        <v>98</v>
      </c>
      <c r="CY117" s="18" t="s">
        <v>100</v>
      </c>
      <c r="CZ117" s="18" t="s">
        <v>100</v>
      </c>
      <c r="DA117" s="18" t="s">
        <v>100</v>
      </c>
      <c r="DB117" s="18" t="s">
        <v>100</v>
      </c>
      <c r="DC117" s="19"/>
      <c r="DD117" s="18" t="s">
        <v>98</v>
      </c>
      <c r="DE117" s="18" t="s">
        <v>100</v>
      </c>
      <c r="DF117" s="18" t="s">
        <v>100</v>
      </c>
      <c r="DG117" s="18" t="s">
        <v>100</v>
      </c>
      <c r="DH117" s="18" t="s">
        <v>100</v>
      </c>
      <c r="DI117" s="18" t="s">
        <v>100</v>
      </c>
      <c r="DJ117" s="19"/>
      <c r="DK117" s="23"/>
    </row>
    <row r="118" spans="1:115" s="33" customFormat="1" ht="21.75" customHeight="1" x14ac:dyDescent="0.25">
      <c r="A118" s="17">
        <v>218</v>
      </c>
      <c r="B118" s="18" t="s">
        <v>1874</v>
      </c>
      <c r="C118" s="18" t="s">
        <v>109</v>
      </c>
      <c r="D118" s="19" t="s">
        <v>1875</v>
      </c>
      <c r="E118" s="20" t="s">
        <v>850</v>
      </c>
      <c r="F118" s="20" t="s">
        <v>851</v>
      </c>
      <c r="G118" s="18" t="s">
        <v>852</v>
      </c>
      <c r="H118" s="18" t="s">
        <v>853</v>
      </c>
      <c r="I118" s="20" t="s">
        <v>854</v>
      </c>
      <c r="J118" s="18" t="s">
        <v>852</v>
      </c>
      <c r="K118" s="21">
        <v>408</v>
      </c>
      <c r="L118" s="21">
        <v>393</v>
      </c>
      <c r="M118" s="22">
        <v>385</v>
      </c>
      <c r="N118" s="22">
        <v>387</v>
      </c>
      <c r="O118" s="46">
        <v>381</v>
      </c>
      <c r="P118" s="51">
        <v>394236</v>
      </c>
      <c r="Q118" s="51">
        <v>404415</v>
      </c>
      <c r="R118" s="51">
        <v>313988</v>
      </c>
      <c r="S118" s="51">
        <v>306530</v>
      </c>
      <c r="T118" s="52">
        <v>319646</v>
      </c>
      <c r="U118" s="18" t="s">
        <v>855</v>
      </c>
      <c r="V118" s="19" t="s">
        <v>100</v>
      </c>
      <c r="W118" s="19">
        <v>4</v>
      </c>
      <c r="X118" s="19">
        <v>56</v>
      </c>
      <c r="Y118" s="19">
        <v>8</v>
      </c>
      <c r="Z118" s="19">
        <v>31000</v>
      </c>
      <c r="AA118" s="223">
        <v>21</v>
      </c>
      <c r="AB118" s="19">
        <v>63000</v>
      </c>
      <c r="AC118" s="94">
        <f t="shared" si="18"/>
        <v>14</v>
      </c>
      <c r="AD118" s="88">
        <f t="shared" si="19"/>
        <v>0.14698162729658792</v>
      </c>
      <c r="AE118" s="94">
        <f t="shared" si="20"/>
        <v>2</v>
      </c>
      <c r="AF118" s="95">
        <f t="shared" si="15"/>
        <v>142.85714285714286</v>
      </c>
      <c r="AG118" s="95">
        <f t="shared" si="21"/>
        <v>7750</v>
      </c>
      <c r="AH118" s="91">
        <f t="shared" si="22"/>
        <v>81.364829396325462</v>
      </c>
      <c r="AI118" s="18">
        <v>40</v>
      </c>
      <c r="AJ118" s="18">
        <v>50</v>
      </c>
      <c r="AK118" s="18"/>
      <c r="AL118" s="18"/>
      <c r="AM118" s="18"/>
      <c r="AN118" s="18"/>
      <c r="AO118" s="19">
        <v>10</v>
      </c>
      <c r="AP118" s="223">
        <v>35</v>
      </c>
      <c r="AQ118" s="18" t="s">
        <v>99</v>
      </c>
      <c r="AR118" s="18"/>
      <c r="AS118" s="18" t="s">
        <v>99</v>
      </c>
      <c r="AT118" s="18"/>
      <c r="AU118" s="18" t="s">
        <v>99</v>
      </c>
      <c r="AV118" s="19"/>
      <c r="AW118" s="18" t="s">
        <v>98</v>
      </c>
      <c r="AX118" s="19"/>
      <c r="AY118" s="18" t="s">
        <v>100</v>
      </c>
      <c r="AZ118" s="18" t="s">
        <v>100</v>
      </c>
      <c r="BA118" s="18" t="s">
        <v>100</v>
      </c>
      <c r="BB118" s="18" t="s">
        <v>100</v>
      </c>
      <c r="BC118" s="18" t="s">
        <v>100</v>
      </c>
      <c r="BD118" s="19"/>
      <c r="BE118" s="18" t="s">
        <v>102</v>
      </c>
      <c r="BF118" s="19"/>
      <c r="BG118" s="18">
        <v>28000</v>
      </c>
      <c r="BH118" s="18">
        <v>28000</v>
      </c>
      <c r="BI118" s="18">
        <v>30000</v>
      </c>
      <c r="BJ118" s="18">
        <v>30000</v>
      </c>
      <c r="BK118" s="18">
        <v>31000</v>
      </c>
      <c r="BL118" s="230">
        <f t="shared" si="17"/>
        <v>83.086614173228341</v>
      </c>
      <c r="BM118" s="18">
        <v>5217</v>
      </c>
      <c r="BN118" s="18">
        <v>1244</v>
      </c>
      <c r="BO118" s="18">
        <v>925</v>
      </c>
      <c r="BP118" s="18">
        <v>1303</v>
      </c>
      <c r="BQ118" s="18">
        <v>656</v>
      </c>
      <c r="BR118" s="18"/>
      <c r="BS118" s="18"/>
      <c r="BT118" s="18"/>
      <c r="BU118" s="18"/>
      <c r="BV118" s="18"/>
      <c r="BW118" s="18"/>
      <c r="BX118" s="18"/>
      <c r="BY118" s="18"/>
      <c r="BZ118" s="18"/>
      <c r="CA118" s="18"/>
      <c r="CB118" s="18"/>
      <c r="CC118" s="18"/>
      <c r="CD118" s="18"/>
      <c r="CE118" s="18"/>
      <c r="CF118" s="19"/>
      <c r="CG118" s="19" t="s">
        <v>100</v>
      </c>
      <c r="CH118" s="19" t="s">
        <v>235</v>
      </c>
      <c r="CI118" s="18" t="s">
        <v>104</v>
      </c>
      <c r="CJ118" s="19" t="s">
        <v>856</v>
      </c>
      <c r="CK118" s="19" t="s">
        <v>105</v>
      </c>
      <c r="CL118" s="18" t="s">
        <v>98</v>
      </c>
      <c r="CM118" s="19" t="s">
        <v>857</v>
      </c>
      <c r="CN118" s="18" t="s">
        <v>98</v>
      </c>
      <c r="CO118" s="19" t="s">
        <v>858</v>
      </c>
      <c r="CP118" s="18" t="s">
        <v>100</v>
      </c>
      <c r="CQ118" s="18" t="s">
        <v>98</v>
      </c>
      <c r="CR118" s="18" t="s">
        <v>98</v>
      </c>
      <c r="CS118" s="18" t="s">
        <v>100</v>
      </c>
      <c r="CT118" s="19"/>
      <c r="CU118" s="18" t="s">
        <v>100</v>
      </c>
      <c r="CV118" s="18" t="s">
        <v>98</v>
      </c>
      <c r="CW118" s="18" t="s">
        <v>100</v>
      </c>
      <c r="CX118" s="18" t="s">
        <v>98</v>
      </c>
      <c r="CY118" s="18" t="s">
        <v>100</v>
      </c>
      <c r="CZ118" s="18" t="s">
        <v>98</v>
      </c>
      <c r="DA118" s="18" t="s">
        <v>100</v>
      </c>
      <c r="DB118" s="18" t="s">
        <v>100</v>
      </c>
      <c r="DC118" s="19"/>
      <c r="DD118" s="18" t="s">
        <v>98</v>
      </c>
      <c r="DE118" s="18" t="s">
        <v>98</v>
      </c>
      <c r="DF118" s="18" t="s">
        <v>100</v>
      </c>
      <c r="DG118" s="18" t="s">
        <v>98</v>
      </c>
      <c r="DH118" s="18" t="s">
        <v>98</v>
      </c>
      <c r="DI118" s="18" t="s">
        <v>100</v>
      </c>
      <c r="DJ118" s="19"/>
      <c r="DK118" s="23"/>
    </row>
    <row r="119" spans="1:115" s="33" customFormat="1" ht="21.75" customHeight="1" x14ac:dyDescent="0.25">
      <c r="A119" s="24">
        <v>219</v>
      </c>
      <c r="B119" s="25" t="s">
        <v>1876</v>
      </c>
      <c r="C119" s="25" t="s">
        <v>1877</v>
      </c>
      <c r="D119" s="26" t="s">
        <v>1878</v>
      </c>
      <c r="E119" s="27" t="s">
        <v>296</v>
      </c>
      <c r="F119" s="27" t="s">
        <v>297</v>
      </c>
      <c r="G119" s="25" t="s">
        <v>298</v>
      </c>
      <c r="H119" s="25" t="s">
        <v>299</v>
      </c>
      <c r="I119" s="27" t="s">
        <v>300</v>
      </c>
      <c r="J119" s="25" t="s">
        <v>301</v>
      </c>
      <c r="K119" s="28">
        <v>518</v>
      </c>
      <c r="L119" s="28">
        <v>527</v>
      </c>
      <c r="M119" s="29">
        <v>549</v>
      </c>
      <c r="N119" s="29">
        <v>541</v>
      </c>
      <c r="O119" s="47">
        <v>518</v>
      </c>
      <c r="P119" s="53">
        <v>531456</v>
      </c>
      <c r="Q119" s="53">
        <v>557933</v>
      </c>
      <c r="R119" s="53">
        <v>513846</v>
      </c>
      <c r="S119" s="53">
        <v>576699</v>
      </c>
      <c r="T119" s="54">
        <v>560538</v>
      </c>
      <c r="U119" s="25"/>
      <c r="V119" s="26" t="s">
        <v>98</v>
      </c>
      <c r="W119" s="26">
        <v>4</v>
      </c>
      <c r="X119" s="26">
        <v>100</v>
      </c>
      <c r="Y119" s="26"/>
      <c r="Z119" s="26"/>
      <c r="AA119" s="222"/>
      <c r="AB119" s="26">
        <v>17510</v>
      </c>
      <c r="AC119" s="94">
        <f t="shared" si="18"/>
        <v>25</v>
      </c>
      <c r="AD119" s="88">
        <f t="shared" si="19"/>
        <v>0.19305019305019305</v>
      </c>
      <c r="AE119" s="94" t="str">
        <f t="shared" si="20"/>
        <v/>
      </c>
      <c r="AF119" s="95" t="str">
        <f t="shared" si="15"/>
        <v/>
      </c>
      <c r="AG119" s="95" t="str">
        <f t="shared" si="21"/>
        <v/>
      </c>
      <c r="AH119" s="91" t="str">
        <f t="shared" si="22"/>
        <v/>
      </c>
      <c r="AI119" s="25"/>
      <c r="AJ119" s="25"/>
      <c r="AK119" s="25"/>
      <c r="AL119" s="25"/>
      <c r="AM119" s="25"/>
      <c r="AN119" s="25"/>
      <c r="AO119" s="26"/>
      <c r="AP119" s="222"/>
      <c r="AQ119" s="25"/>
      <c r="AR119" s="25"/>
      <c r="AS119" s="25"/>
      <c r="AT119" s="25"/>
      <c r="AU119" s="25"/>
      <c r="AV119" s="26"/>
      <c r="AW119" s="25" t="s">
        <v>98</v>
      </c>
      <c r="AX119" s="26"/>
      <c r="AY119" s="25" t="s">
        <v>100</v>
      </c>
      <c r="AZ119" s="25" t="s">
        <v>100</v>
      </c>
      <c r="BA119" s="25" t="s">
        <v>100</v>
      </c>
      <c r="BB119" s="25" t="s">
        <v>100</v>
      </c>
      <c r="BC119" s="25" t="s">
        <v>100</v>
      </c>
      <c r="BD119" s="26"/>
      <c r="BE119" s="25" t="s">
        <v>102</v>
      </c>
      <c r="BF119" s="26"/>
      <c r="BG119" s="25">
        <v>3474</v>
      </c>
      <c r="BH119" s="25">
        <v>3587</v>
      </c>
      <c r="BI119" s="25">
        <v>3944</v>
      </c>
      <c r="BJ119" s="25">
        <v>3930</v>
      </c>
      <c r="BK119" s="25">
        <v>4012</v>
      </c>
      <c r="BL119" s="230">
        <f t="shared" si="17"/>
        <v>8.0868725868725875</v>
      </c>
      <c r="BM119" s="25">
        <v>887</v>
      </c>
      <c r="BN119" s="25">
        <v>7615</v>
      </c>
      <c r="BO119" s="25">
        <v>1648</v>
      </c>
      <c r="BP119" s="25">
        <v>169</v>
      </c>
      <c r="BQ119" s="25">
        <v>177</v>
      </c>
      <c r="BR119" s="25"/>
      <c r="BS119" s="25"/>
      <c r="BT119" s="25"/>
      <c r="BU119" s="25"/>
      <c r="BV119" s="25"/>
      <c r="BW119" s="25"/>
      <c r="BX119" s="25"/>
      <c r="BY119" s="25"/>
      <c r="BZ119" s="25"/>
      <c r="CA119" s="25"/>
      <c r="CB119" s="25"/>
      <c r="CC119" s="25"/>
      <c r="CD119" s="25"/>
      <c r="CE119" s="25"/>
      <c r="CF119" s="26"/>
      <c r="CG119" s="26" t="s">
        <v>98</v>
      </c>
      <c r="CH119" s="26" t="s">
        <v>103</v>
      </c>
      <c r="CI119" s="25" t="s">
        <v>191</v>
      </c>
      <c r="CJ119" s="26"/>
      <c r="CK119" s="26" t="s">
        <v>105</v>
      </c>
      <c r="CL119" s="25" t="s">
        <v>100</v>
      </c>
      <c r="CM119" s="26"/>
      <c r="CN119" s="25" t="s">
        <v>100</v>
      </c>
      <c r="CO119" s="26"/>
      <c r="CP119" s="25" t="s">
        <v>98</v>
      </c>
      <c r="CQ119" s="25" t="s">
        <v>100</v>
      </c>
      <c r="CR119" s="25" t="s">
        <v>100</v>
      </c>
      <c r="CS119" s="25" t="s">
        <v>100</v>
      </c>
      <c r="CT119" s="26"/>
      <c r="CU119" s="25" t="s">
        <v>100</v>
      </c>
      <c r="CV119" s="25" t="s">
        <v>100</v>
      </c>
      <c r="CW119" s="25" t="s">
        <v>100</v>
      </c>
      <c r="CX119" s="25" t="s">
        <v>98</v>
      </c>
      <c r="CY119" s="25" t="s">
        <v>100</v>
      </c>
      <c r="CZ119" s="25" t="s">
        <v>98</v>
      </c>
      <c r="DA119" s="25" t="s">
        <v>100</v>
      </c>
      <c r="DB119" s="25" t="s">
        <v>100</v>
      </c>
      <c r="DC119" s="26"/>
      <c r="DD119" s="25" t="s">
        <v>98</v>
      </c>
      <c r="DE119" s="25" t="s">
        <v>98</v>
      </c>
      <c r="DF119" s="25" t="s">
        <v>100</v>
      </c>
      <c r="DG119" s="25" t="s">
        <v>100</v>
      </c>
      <c r="DH119" s="25" t="s">
        <v>100</v>
      </c>
      <c r="DI119" s="25" t="s">
        <v>100</v>
      </c>
      <c r="DJ119" s="26"/>
      <c r="DK119" s="32"/>
    </row>
    <row r="120" spans="1:115" s="11" customFormat="1" ht="21.75" customHeight="1" x14ac:dyDescent="0.25">
      <c r="A120" s="24">
        <v>220</v>
      </c>
      <c r="B120" s="25" t="s">
        <v>1879</v>
      </c>
      <c r="C120" s="25" t="s">
        <v>109</v>
      </c>
      <c r="D120" s="26" t="s">
        <v>1880</v>
      </c>
      <c r="E120" s="27" t="s">
        <v>668</v>
      </c>
      <c r="F120" s="27" t="s">
        <v>669</v>
      </c>
      <c r="G120" s="25" t="s">
        <v>670</v>
      </c>
      <c r="H120" s="25" t="s">
        <v>1881</v>
      </c>
      <c r="I120" s="27" t="s">
        <v>1882</v>
      </c>
      <c r="J120" s="25" t="s">
        <v>154</v>
      </c>
      <c r="K120" s="28">
        <v>352</v>
      </c>
      <c r="L120" s="28">
        <v>344</v>
      </c>
      <c r="M120" s="29">
        <v>340</v>
      </c>
      <c r="N120" s="29">
        <v>341</v>
      </c>
      <c r="O120" s="47">
        <v>333</v>
      </c>
      <c r="P120" s="53">
        <v>342480</v>
      </c>
      <c r="Q120" s="53">
        <v>347910</v>
      </c>
      <c r="R120" s="53">
        <v>318651</v>
      </c>
      <c r="S120" s="53">
        <v>315064</v>
      </c>
      <c r="T120" s="54">
        <v>307003</v>
      </c>
      <c r="U120" s="25" t="s">
        <v>1883</v>
      </c>
      <c r="V120" s="26" t="s">
        <v>100</v>
      </c>
      <c r="W120" s="26">
        <v>3</v>
      </c>
      <c r="X120" s="26">
        <v>110</v>
      </c>
      <c r="Y120" s="26">
        <v>8</v>
      </c>
      <c r="Z120" s="26">
        <v>35974</v>
      </c>
      <c r="AA120" s="222">
        <v>20</v>
      </c>
      <c r="AB120" s="26">
        <v>5311</v>
      </c>
      <c r="AC120" s="94">
        <f t="shared" si="18"/>
        <v>36.666666666666664</v>
      </c>
      <c r="AD120" s="88">
        <f t="shared" si="19"/>
        <v>0.33033033033033032</v>
      </c>
      <c r="AE120" s="94">
        <f t="shared" si="20"/>
        <v>2.6666666666666665</v>
      </c>
      <c r="AF120" s="95">
        <f t="shared" si="15"/>
        <v>72.727272727272734</v>
      </c>
      <c r="AG120" s="95">
        <f t="shared" si="21"/>
        <v>11991.333333333334</v>
      </c>
      <c r="AH120" s="91">
        <f t="shared" si="22"/>
        <v>108.03003003003003</v>
      </c>
      <c r="AI120" s="25">
        <v>50</v>
      </c>
      <c r="AJ120" s="25">
        <v>50</v>
      </c>
      <c r="AK120" s="25"/>
      <c r="AL120" s="25"/>
      <c r="AM120" s="25"/>
      <c r="AN120" s="25"/>
      <c r="AO120" s="26"/>
      <c r="AP120" s="222">
        <v>22</v>
      </c>
      <c r="AQ120" s="30">
        <v>1</v>
      </c>
      <c r="AR120" s="25"/>
      <c r="AS120" s="25" t="s">
        <v>99</v>
      </c>
      <c r="AT120" s="25"/>
      <c r="AU120" s="25" t="s">
        <v>99</v>
      </c>
      <c r="AV120" s="26"/>
      <c r="AW120" s="25" t="s">
        <v>98</v>
      </c>
      <c r="AX120" s="26"/>
      <c r="AY120" s="25" t="s">
        <v>100</v>
      </c>
      <c r="AZ120" s="25" t="s">
        <v>98</v>
      </c>
      <c r="BA120" s="25" t="s">
        <v>100</v>
      </c>
      <c r="BB120" s="25" t="s">
        <v>100</v>
      </c>
      <c r="BC120" s="25" t="s">
        <v>100</v>
      </c>
      <c r="BD120" s="26"/>
      <c r="BE120" s="25" t="s">
        <v>102</v>
      </c>
      <c r="BF120" s="26"/>
      <c r="BG120" s="25">
        <v>6422</v>
      </c>
      <c r="BH120" s="25">
        <v>5984</v>
      </c>
      <c r="BI120" s="25">
        <v>7605</v>
      </c>
      <c r="BJ120" s="25">
        <v>9632</v>
      </c>
      <c r="BK120" s="25">
        <v>9568</v>
      </c>
      <c r="BL120" s="230">
        <f t="shared" si="17"/>
        <v>31.963963963963963</v>
      </c>
      <c r="BM120" s="25">
        <v>195</v>
      </c>
      <c r="BN120" s="25">
        <v>681</v>
      </c>
      <c r="BO120" s="25">
        <v>640</v>
      </c>
      <c r="BP120" s="25">
        <v>1146</v>
      </c>
      <c r="BQ120" s="25">
        <v>1076</v>
      </c>
      <c r="BR120" s="25"/>
      <c r="BS120" s="25"/>
      <c r="BT120" s="25"/>
      <c r="BU120" s="25"/>
      <c r="BV120" s="25"/>
      <c r="BW120" s="25"/>
      <c r="BX120" s="25"/>
      <c r="BY120" s="25"/>
      <c r="BZ120" s="25"/>
      <c r="CA120" s="25"/>
      <c r="CB120" s="25"/>
      <c r="CC120" s="25"/>
      <c r="CD120" s="25"/>
      <c r="CE120" s="25"/>
      <c r="CF120" s="26"/>
      <c r="CG120" s="26" t="s">
        <v>100</v>
      </c>
      <c r="CH120" s="26" t="s">
        <v>103</v>
      </c>
      <c r="CI120" s="25" t="s">
        <v>130</v>
      </c>
      <c r="CJ120" s="26"/>
      <c r="CK120" s="26" t="s">
        <v>105</v>
      </c>
      <c r="CL120" s="25" t="s">
        <v>100</v>
      </c>
      <c r="CM120" s="26"/>
      <c r="CN120" s="25" t="s">
        <v>100</v>
      </c>
      <c r="CO120" s="26"/>
      <c r="CP120" s="25" t="s">
        <v>100</v>
      </c>
      <c r="CQ120" s="25" t="s">
        <v>100</v>
      </c>
      <c r="CR120" s="25" t="s">
        <v>100</v>
      </c>
      <c r="CS120" s="25" t="s">
        <v>98</v>
      </c>
      <c r="CT120" s="26"/>
      <c r="CU120" s="25" t="s">
        <v>100</v>
      </c>
      <c r="CV120" s="25" t="s">
        <v>98</v>
      </c>
      <c r="CW120" s="25" t="s">
        <v>100</v>
      </c>
      <c r="CX120" s="25" t="s">
        <v>98</v>
      </c>
      <c r="CY120" s="25" t="s">
        <v>100</v>
      </c>
      <c r="CZ120" s="25" t="s">
        <v>100</v>
      </c>
      <c r="DA120" s="25" t="s">
        <v>98</v>
      </c>
      <c r="DB120" s="25" t="s">
        <v>100</v>
      </c>
      <c r="DC120" s="26"/>
      <c r="DD120" s="25" t="s">
        <v>98</v>
      </c>
      <c r="DE120" s="25" t="s">
        <v>98</v>
      </c>
      <c r="DF120" s="25" t="s">
        <v>100</v>
      </c>
      <c r="DG120" s="25" t="s">
        <v>100</v>
      </c>
      <c r="DH120" s="25" t="s">
        <v>100</v>
      </c>
      <c r="DI120" s="25" t="s">
        <v>100</v>
      </c>
      <c r="DJ120" s="26"/>
      <c r="DK120" s="32"/>
    </row>
    <row r="121" spans="1:115" s="33" customFormat="1" ht="21.75" customHeight="1" x14ac:dyDescent="0.25">
      <c r="A121" s="17">
        <v>221</v>
      </c>
      <c r="B121" s="18" t="s">
        <v>1884</v>
      </c>
      <c r="C121" s="18" t="s">
        <v>348</v>
      </c>
      <c r="D121" s="19" t="s">
        <v>1885</v>
      </c>
      <c r="E121" s="20">
        <v>1727834224</v>
      </c>
      <c r="F121" s="20">
        <v>0</v>
      </c>
      <c r="G121" s="18" t="s">
        <v>1886</v>
      </c>
      <c r="H121" s="18" t="s">
        <v>1887</v>
      </c>
      <c r="I121" s="20">
        <v>1727834224</v>
      </c>
      <c r="J121" s="18" t="s">
        <v>1886</v>
      </c>
      <c r="K121" s="21">
        <v>253</v>
      </c>
      <c r="L121" s="21">
        <v>244</v>
      </c>
      <c r="M121" s="22">
        <v>239</v>
      </c>
      <c r="N121" s="22">
        <v>241</v>
      </c>
      <c r="O121" s="46">
        <v>240</v>
      </c>
      <c r="P121" s="51">
        <v>166083</v>
      </c>
      <c r="Q121" s="51">
        <v>155437</v>
      </c>
      <c r="R121" s="51">
        <v>188238</v>
      </c>
      <c r="S121" s="51">
        <v>193908</v>
      </c>
      <c r="T121" s="52">
        <v>171014</v>
      </c>
      <c r="U121" s="18"/>
      <c r="V121" s="19" t="s">
        <v>98</v>
      </c>
      <c r="W121" s="19">
        <v>3</v>
      </c>
      <c r="X121" s="19">
        <v>55</v>
      </c>
      <c r="Y121" s="19">
        <v>5</v>
      </c>
      <c r="Z121" s="19">
        <v>17050</v>
      </c>
      <c r="AA121" s="223">
        <v>18</v>
      </c>
      <c r="AB121" s="19">
        <v>17980</v>
      </c>
      <c r="AC121" s="94">
        <f t="shared" si="18"/>
        <v>18.333333333333332</v>
      </c>
      <c r="AD121" s="88">
        <f t="shared" si="19"/>
        <v>0.22916666666666666</v>
      </c>
      <c r="AE121" s="94">
        <f t="shared" si="20"/>
        <v>1.6666666666666667</v>
      </c>
      <c r="AF121" s="95">
        <f t="shared" si="15"/>
        <v>90.909090909090907</v>
      </c>
      <c r="AG121" s="95">
        <f t="shared" si="21"/>
        <v>5683.333333333333</v>
      </c>
      <c r="AH121" s="91">
        <f t="shared" si="22"/>
        <v>71.041666666666671</v>
      </c>
      <c r="AI121" s="18">
        <v>100</v>
      </c>
      <c r="AJ121" s="18"/>
      <c r="AK121" s="18"/>
      <c r="AL121" s="18"/>
      <c r="AM121" s="18"/>
      <c r="AN121" s="18"/>
      <c r="AO121" s="19"/>
      <c r="AP121" s="223">
        <v>40</v>
      </c>
      <c r="AQ121" s="18" t="s">
        <v>99</v>
      </c>
      <c r="AR121" s="18"/>
      <c r="AS121" s="18" t="s">
        <v>99</v>
      </c>
      <c r="AT121" s="18"/>
      <c r="AU121" s="18" t="s">
        <v>99</v>
      </c>
      <c r="AV121" s="19"/>
      <c r="AW121" s="18" t="s">
        <v>98</v>
      </c>
      <c r="AX121" s="19"/>
      <c r="AY121" s="18" t="s">
        <v>98</v>
      </c>
      <c r="AZ121" s="18" t="s">
        <v>100</v>
      </c>
      <c r="BA121" s="18" t="s">
        <v>100</v>
      </c>
      <c r="BB121" s="18" t="s">
        <v>100</v>
      </c>
      <c r="BC121" s="18" t="s">
        <v>100</v>
      </c>
      <c r="BD121" s="19"/>
      <c r="BE121" s="18" t="s">
        <v>102</v>
      </c>
      <c r="BF121" s="19"/>
      <c r="BG121" s="18">
        <v>2996</v>
      </c>
      <c r="BH121" s="18">
        <v>2701</v>
      </c>
      <c r="BI121" s="18">
        <v>3339</v>
      </c>
      <c r="BJ121" s="18">
        <v>3171</v>
      </c>
      <c r="BK121" s="18">
        <v>3550</v>
      </c>
      <c r="BL121" s="230" t="str">
        <f t="shared" si="17"/>
        <v/>
      </c>
      <c r="BM121" s="18"/>
      <c r="BN121" s="18">
        <v>536</v>
      </c>
      <c r="BO121" s="18">
        <v>920</v>
      </c>
      <c r="BP121" s="18">
        <v>600</v>
      </c>
      <c r="BQ121" s="18"/>
      <c r="BR121" s="18"/>
      <c r="BS121" s="18"/>
      <c r="BT121" s="18"/>
      <c r="BU121" s="18"/>
      <c r="BV121" s="18"/>
      <c r="BW121" s="18"/>
      <c r="BX121" s="18"/>
      <c r="BY121" s="18"/>
      <c r="BZ121" s="18"/>
      <c r="CA121" s="18"/>
      <c r="CB121" s="18"/>
      <c r="CC121" s="18"/>
      <c r="CD121" s="18"/>
      <c r="CE121" s="18"/>
      <c r="CF121" s="19"/>
      <c r="CG121" s="19" t="s">
        <v>100</v>
      </c>
      <c r="CH121" s="19" t="s">
        <v>103</v>
      </c>
      <c r="CI121" s="18" t="s">
        <v>164</v>
      </c>
      <c r="CJ121" s="19"/>
      <c r="CK121" s="19" t="s">
        <v>105</v>
      </c>
      <c r="CL121" s="18" t="s">
        <v>100</v>
      </c>
      <c r="CM121" s="19"/>
      <c r="CN121" s="18" t="s">
        <v>100</v>
      </c>
      <c r="CO121" s="19"/>
      <c r="CP121" s="18" t="s">
        <v>100</v>
      </c>
      <c r="CQ121" s="18" t="s">
        <v>100</v>
      </c>
      <c r="CR121" s="18" t="s">
        <v>100</v>
      </c>
      <c r="CS121" s="18" t="s">
        <v>100</v>
      </c>
      <c r="CT121" s="19"/>
      <c r="CU121" s="18" t="s">
        <v>100</v>
      </c>
      <c r="CV121" s="18" t="s">
        <v>98</v>
      </c>
      <c r="CW121" s="18" t="s">
        <v>100</v>
      </c>
      <c r="CX121" s="18" t="s">
        <v>98</v>
      </c>
      <c r="CY121" s="18" t="s">
        <v>100</v>
      </c>
      <c r="CZ121" s="18" t="s">
        <v>100</v>
      </c>
      <c r="DA121" s="18" t="s">
        <v>100</v>
      </c>
      <c r="DB121" s="18" t="s">
        <v>100</v>
      </c>
      <c r="DC121" s="19"/>
      <c r="DD121" s="18" t="s">
        <v>98</v>
      </c>
      <c r="DE121" s="18" t="s">
        <v>100</v>
      </c>
      <c r="DF121" s="18" t="s">
        <v>100</v>
      </c>
      <c r="DG121" s="18" t="s">
        <v>98</v>
      </c>
      <c r="DH121" s="18" t="s">
        <v>98</v>
      </c>
      <c r="DI121" s="18" t="s">
        <v>100</v>
      </c>
      <c r="DJ121" s="19"/>
      <c r="DK121" s="23"/>
    </row>
    <row r="122" spans="1:115" s="33" customFormat="1" ht="21.75" customHeight="1" x14ac:dyDescent="0.25">
      <c r="A122" s="17">
        <v>226</v>
      </c>
      <c r="B122" s="18" t="s">
        <v>1914</v>
      </c>
      <c r="C122" s="18" t="s">
        <v>1915</v>
      </c>
      <c r="D122" s="19" t="s">
        <v>1916</v>
      </c>
      <c r="E122" s="20" t="s">
        <v>1917</v>
      </c>
      <c r="F122" s="20" t="s">
        <v>1918</v>
      </c>
      <c r="G122" s="18" t="s">
        <v>1919</v>
      </c>
      <c r="H122" s="18" t="s">
        <v>508</v>
      </c>
      <c r="I122" s="20" t="s">
        <v>509</v>
      </c>
      <c r="J122" s="18" t="s">
        <v>510</v>
      </c>
      <c r="K122" s="21">
        <v>453</v>
      </c>
      <c r="L122" s="21">
        <v>452</v>
      </c>
      <c r="M122" s="22">
        <v>462</v>
      </c>
      <c r="N122" s="22">
        <v>457</v>
      </c>
      <c r="O122" s="46">
        <v>450</v>
      </c>
      <c r="P122" s="51">
        <v>423000</v>
      </c>
      <c r="Q122" s="51">
        <v>466000</v>
      </c>
      <c r="R122" s="51">
        <v>480000</v>
      </c>
      <c r="S122" s="51">
        <v>488000</v>
      </c>
      <c r="T122" s="52">
        <v>770000</v>
      </c>
      <c r="U122" s="18"/>
      <c r="V122" s="19" t="s">
        <v>98</v>
      </c>
      <c r="W122" s="19">
        <v>4</v>
      </c>
      <c r="X122" s="19">
        <v>61</v>
      </c>
      <c r="Y122" s="19">
        <v>4</v>
      </c>
      <c r="Z122" s="19">
        <v>19920</v>
      </c>
      <c r="AA122" s="223">
        <v>24</v>
      </c>
      <c r="AB122" s="19">
        <v>19490</v>
      </c>
      <c r="AC122" s="94">
        <f t="shared" si="18"/>
        <v>15.25</v>
      </c>
      <c r="AD122" s="88">
        <f t="shared" si="19"/>
        <v>0.13555555555555557</v>
      </c>
      <c r="AE122" s="94">
        <f t="shared" si="20"/>
        <v>1</v>
      </c>
      <c r="AF122" s="95">
        <f t="shared" si="15"/>
        <v>65.573770491803273</v>
      </c>
      <c r="AG122" s="95">
        <f t="shared" si="21"/>
        <v>4980</v>
      </c>
      <c r="AH122" s="91">
        <f t="shared" si="22"/>
        <v>44.266666666666666</v>
      </c>
      <c r="AI122" s="18"/>
      <c r="AJ122" s="18">
        <v>100</v>
      </c>
      <c r="AK122" s="18"/>
      <c r="AL122" s="18"/>
      <c r="AM122" s="18"/>
      <c r="AN122" s="18"/>
      <c r="AO122" s="19"/>
      <c r="AP122" s="223">
        <v>20</v>
      </c>
      <c r="AQ122" s="18" t="s">
        <v>99</v>
      </c>
      <c r="AR122" s="18"/>
      <c r="AS122" s="18" t="s">
        <v>99</v>
      </c>
      <c r="AT122" s="18"/>
      <c r="AU122" s="18" t="s">
        <v>99</v>
      </c>
      <c r="AV122" s="19"/>
      <c r="AW122" s="18" t="s">
        <v>98</v>
      </c>
      <c r="AX122" s="19"/>
      <c r="AY122" s="18" t="s">
        <v>98</v>
      </c>
      <c r="AZ122" s="18" t="s">
        <v>100</v>
      </c>
      <c r="BA122" s="18" t="s">
        <v>100</v>
      </c>
      <c r="BB122" s="18" t="s">
        <v>100</v>
      </c>
      <c r="BC122" s="18" t="s">
        <v>100</v>
      </c>
      <c r="BD122" s="19"/>
      <c r="BE122" s="18" t="s">
        <v>102</v>
      </c>
      <c r="BF122" s="19"/>
      <c r="BG122" s="18">
        <v>3518</v>
      </c>
      <c r="BH122" s="18">
        <v>2838</v>
      </c>
      <c r="BI122" s="18">
        <v>3462</v>
      </c>
      <c r="BJ122" s="18">
        <v>3649</v>
      </c>
      <c r="BK122" s="18">
        <v>4866</v>
      </c>
      <c r="BL122" s="230">
        <f t="shared" si="17"/>
        <v>11.664444444444445</v>
      </c>
      <c r="BM122" s="18">
        <v>404</v>
      </c>
      <c r="BN122" s="18">
        <v>1308</v>
      </c>
      <c r="BO122" s="18">
        <v>431</v>
      </c>
      <c r="BP122" s="18"/>
      <c r="BQ122" s="18">
        <v>383</v>
      </c>
      <c r="BR122" s="18"/>
      <c r="BS122" s="18"/>
      <c r="BT122" s="18"/>
      <c r="BU122" s="18"/>
      <c r="BV122" s="18"/>
      <c r="BW122" s="18"/>
      <c r="BX122" s="18"/>
      <c r="BY122" s="18"/>
      <c r="BZ122" s="18"/>
      <c r="CA122" s="18"/>
      <c r="CB122" s="18"/>
      <c r="CC122" s="18"/>
      <c r="CD122" s="18"/>
      <c r="CE122" s="18"/>
      <c r="CF122" s="19"/>
      <c r="CG122" s="19" t="s">
        <v>100</v>
      </c>
      <c r="CH122" s="19" t="s">
        <v>103</v>
      </c>
      <c r="CI122" s="18" t="s">
        <v>104</v>
      </c>
      <c r="CJ122" s="19"/>
      <c r="CK122" s="19" t="s">
        <v>105</v>
      </c>
      <c r="CL122" s="18" t="s">
        <v>98</v>
      </c>
      <c r="CM122" s="19" t="s">
        <v>1920</v>
      </c>
      <c r="CN122" s="18" t="s">
        <v>100</v>
      </c>
      <c r="CO122" s="19"/>
      <c r="CP122" s="18" t="s">
        <v>98</v>
      </c>
      <c r="CQ122" s="18" t="s">
        <v>98</v>
      </c>
      <c r="CR122" s="18" t="s">
        <v>100</v>
      </c>
      <c r="CS122" s="18" t="s">
        <v>100</v>
      </c>
      <c r="CT122" s="19"/>
      <c r="CU122" s="18" t="s">
        <v>100</v>
      </c>
      <c r="CV122" s="18" t="s">
        <v>98</v>
      </c>
      <c r="CW122" s="18" t="s">
        <v>100</v>
      </c>
      <c r="CX122" s="18" t="s">
        <v>98</v>
      </c>
      <c r="CY122" s="18" t="s">
        <v>100</v>
      </c>
      <c r="CZ122" s="18" t="s">
        <v>100</v>
      </c>
      <c r="DA122" s="18" t="s">
        <v>100</v>
      </c>
      <c r="DB122" s="18" t="s">
        <v>100</v>
      </c>
      <c r="DC122" s="19"/>
      <c r="DD122" s="18" t="s">
        <v>98</v>
      </c>
      <c r="DE122" s="18" t="s">
        <v>98</v>
      </c>
      <c r="DF122" s="18" t="s">
        <v>100</v>
      </c>
      <c r="DG122" s="18" t="s">
        <v>100</v>
      </c>
      <c r="DH122" s="18" t="s">
        <v>100</v>
      </c>
      <c r="DI122" s="18" t="s">
        <v>100</v>
      </c>
      <c r="DJ122" s="19"/>
      <c r="DK122" s="23"/>
    </row>
    <row r="123" spans="1:115" s="11" customFormat="1" ht="21.75" customHeight="1" x14ac:dyDescent="0.25">
      <c r="A123" s="24">
        <v>228</v>
      </c>
      <c r="B123" s="25" t="s">
        <v>1933</v>
      </c>
      <c r="C123" s="25" t="s">
        <v>1934</v>
      </c>
      <c r="D123" s="26" t="s">
        <v>1935</v>
      </c>
      <c r="E123" s="27" t="s">
        <v>1936</v>
      </c>
      <c r="F123" s="27" t="s">
        <v>1937</v>
      </c>
      <c r="G123" s="25" t="s">
        <v>1938</v>
      </c>
      <c r="H123" s="25" t="s">
        <v>1939</v>
      </c>
      <c r="I123" s="27" t="s">
        <v>1936</v>
      </c>
      <c r="J123" s="25" t="s">
        <v>1940</v>
      </c>
      <c r="K123" s="28">
        <v>921</v>
      </c>
      <c r="L123" s="28">
        <v>889</v>
      </c>
      <c r="M123" s="25">
        <v>875</v>
      </c>
      <c r="N123" s="25">
        <v>866</v>
      </c>
      <c r="O123" s="26">
        <v>868</v>
      </c>
      <c r="P123" s="53">
        <v>829000</v>
      </c>
      <c r="Q123" s="53">
        <v>750000</v>
      </c>
      <c r="R123" s="53">
        <v>783000</v>
      </c>
      <c r="S123" s="53">
        <v>808000</v>
      </c>
      <c r="T123" s="54">
        <v>848000</v>
      </c>
      <c r="U123" s="25" t="s">
        <v>1941</v>
      </c>
      <c r="V123" s="26" t="s">
        <v>100</v>
      </c>
      <c r="W123" s="26">
        <v>12</v>
      </c>
      <c r="X123" s="26">
        <v>169</v>
      </c>
      <c r="Y123" s="26">
        <v>15</v>
      </c>
      <c r="Z123" s="26">
        <v>62309</v>
      </c>
      <c r="AA123" s="222">
        <v>22</v>
      </c>
      <c r="AB123" s="26">
        <v>62181</v>
      </c>
      <c r="AC123" s="94">
        <f t="shared" si="18"/>
        <v>14.083333333333334</v>
      </c>
      <c r="AD123" s="88">
        <f t="shared" si="19"/>
        <v>0.19470046082949308</v>
      </c>
      <c r="AE123" s="94">
        <f t="shared" si="20"/>
        <v>1.25</v>
      </c>
      <c r="AF123" s="95">
        <f t="shared" si="15"/>
        <v>88.757396449704146</v>
      </c>
      <c r="AG123" s="95">
        <f t="shared" si="21"/>
        <v>5192.416666666667</v>
      </c>
      <c r="AH123" s="91">
        <f t="shared" si="22"/>
        <v>71.784562211981566</v>
      </c>
      <c r="AI123" s="25">
        <v>34</v>
      </c>
      <c r="AJ123" s="25">
        <v>66</v>
      </c>
      <c r="AK123" s="25"/>
      <c r="AL123" s="25"/>
      <c r="AM123" s="25"/>
      <c r="AN123" s="25"/>
      <c r="AO123" s="26"/>
      <c r="AP123" s="222">
        <v>13</v>
      </c>
      <c r="AQ123" s="25" t="s">
        <v>99</v>
      </c>
      <c r="AR123" s="25"/>
      <c r="AS123" s="25" t="s">
        <v>99</v>
      </c>
      <c r="AT123" s="25"/>
      <c r="AU123" s="25" t="s">
        <v>99</v>
      </c>
      <c r="AV123" s="26"/>
      <c r="AW123" s="25" t="s">
        <v>98</v>
      </c>
      <c r="AX123" s="26"/>
      <c r="AY123" s="25" t="s">
        <v>100</v>
      </c>
      <c r="AZ123" s="25" t="s">
        <v>100</v>
      </c>
      <c r="BA123" s="25" t="s">
        <v>100</v>
      </c>
      <c r="BB123" s="25" t="s">
        <v>100</v>
      </c>
      <c r="BC123" s="25" t="s">
        <v>98</v>
      </c>
      <c r="BD123" s="26" t="s">
        <v>1942</v>
      </c>
      <c r="BE123" s="25" t="s">
        <v>102</v>
      </c>
      <c r="BF123" s="26"/>
      <c r="BG123" s="25">
        <v>13688</v>
      </c>
      <c r="BH123" s="25">
        <v>14816</v>
      </c>
      <c r="BI123" s="25">
        <v>13820</v>
      </c>
      <c r="BJ123" s="25">
        <v>15430</v>
      </c>
      <c r="BK123" s="25">
        <v>16948</v>
      </c>
      <c r="BL123" s="230">
        <f t="shared" si="17"/>
        <v>21.167050691244238</v>
      </c>
      <c r="BM123" s="25">
        <v>513</v>
      </c>
      <c r="BN123" s="25"/>
      <c r="BO123" s="25">
        <v>1681</v>
      </c>
      <c r="BP123" s="25">
        <v>539</v>
      </c>
      <c r="BQ123" s="25">
        <v>1425</v>
      </c>
      <c r="BR123" s="25">
        <v>4453</v>
      </c>
      <c r="BS123" s="25">
        <v>1987</v>
      </c>
      <c r="BT123" s="25"/>
      <c r="BU123" s="25">
        <v>18333</v>
      </c>
      <c r="BV123" s="25"/>
      <c r="BW123" s="25"/>
      <c r="BX123" s="25"/>
      <c r="BY123" s="25"/>
      <c r="BZ123" s="25"/>
      <c r="CA123" s="25"/>
      <c r="CB123" s="25"/>
      <c r="CC123" s="25"/>
      <c r="CD123" s="25"/>
      <c r="CE123" s="25"/>
      <c r="CF123" s="26"/>
      <c r="CG123" s="26" t="s">
        <v>100</v>
      </c>
      <c r="CH123" s="26" t="s">
        <v>103</v>
      </c>
      <c r="CI123" s="25" t="s">
        <v>130</v>
      </c>
      <c r="CJ123" s="26" t="s">
        <v>1943</v>
      </c>
      <c r="CK123" s="26" t="s">
        <v>105</v>
      </c>
      <c r="CL123" s="25" t="s">
        <v>98</v>
      </c>
      <c r="CM123" s="26" t="s">
        <v>1944</v>
      </c>
      <c r="CN123" s="25" t="s">
        <v>98</v>
      </c>
      <c r="CO123" s="26" t="s">
        <v>1945</v>
      </c>
      <c r="CP123" s="25" t="s">
        <v>98</v>
      </c>
      <c r="CQ123" s="25" t="s">
        <v>100</v>
      </c>
      <c r="CR123" s="25" t="s">
        <v>100</v>
      </c>
      <c r="CS123" s="25" t="s">
        <v>98</v>
      </c>
      <c r="CT123" s="26" t="s">
        <v>1946</v>
      </c>
      <c r="CU123" s="25" t="s">
        <v>100</v>
      </c>
      <c r="CV123" s="25" t="s">
        <v>100</v>
      </c>
      <c r="CW123" s="25" t="s">
        <v>98</v>
      </c>
      <c r="CX123" s="25" t="s">
        <v>98</v>
      </c>
      <c r="CY123" s="25" t="s">
        <v>100</v>
      </c>
      <c r="CZ123" s="25" t="s">
        <v>98</v>
      </c>
      <c r="DA123" s="25" t="s">
        <v>100</v>
      </c>
      <c r="DB123" s="25" t="s">
        <v>100</v>
      </c>
      <c r="DC123" s="26"/>
      <c r="DD123" s="25" t="s">
        <v>98</v>
      </c>
      <c r="DE123" s="25" t="s">
        <v>98</v>
      </c>
      <c r="DF123" s="25" t="s">
        <v>100</v>
      </c>
      <c r="DG123" s="25" t="s">
        <v>100</v>
      </c>
      <c r="DH123" s="25" t="s">
        <v>100</v>
      </c>
      <c r="DI123" s="25" t="s">
        <v>100</v>
      </c>
      <c r="DJ123" s="26"/>
      <c r="DK123" s="32" t="s">
        <v>1947</v>
      </c>
    </row>
    <row r="124" spans="1:115" s="11" customFormat="1" ht="21.75" customHeight="1" x14ac:dyDescent="0.25">
      <c r="A124" s="60"/>
      <c r="B124" s="61"/>
      <c r="C124" s="61"/>
      <c r="D124" s="62" t="s">
        <v>1996</v>
      </c>
      <c r="E124" s="63"/>
      <c r="F124" s="63"/>
      <c r="G124" s="61"/>
      <c r="H124" s="61"/>
      <c r="I124" s="63"/>
      <c r="J124" s="61"/>
      <c r="K124" s="64"/>
      <c r="L124" s="64"/>
      <c r="M124" s="65"/>
      <c r="N124" s="65"/>
      <c r="O124" s="66"/>
      <c r="P124" s="67"/>
      <c r="Q124" s="67"/>
      <c r="R124" s="67"/>
      <c r="S124" s="67"/>
      <c r="T124" s="68"/>
      <c r="U124" s="61"/>
      <c r="V124" s="62"/>
      <c r="W124" s="70">
        <f t="shared" ref="W124:BL124" si="23">QUARTILE(W$3:W$123,1)</f>
        <v>2</v>
      </c>
      <c r="X124" s="70">
        <f t="shared" si="23"/>
        <v>47</v>
      </c>
      <c r="Y124" s="70">
        <f t="shared" si="23"/>
        <v>4</v>
      </c>
      <c r="Z124" s="70">
        <f t="shared" si="23"/>
        <v>12447.5</v>
      </c>
      <c r="AA124" s="70">
        <f t="shared" si="23"/>
        <v>18</v>
      </c>
      <c r="AB124" s="70">
        <f t="shared" si="23"/>
        <v>6657</v>
      </c>
      <c r="AC124" s="101">
        <f t="shared" si="23"/>
        <v>18</v>
      </c>
      <c r="AD124" s="102">
        <f t="shared" si="23"/>
        <v>0.1638655462184874</v>
      </c>
      <c r="AE124" s="101">
        <f t="shared" si="23"/>
        <v>1.3645833333333333</v>
      </c>
      <c r="AF124" s="70">
        <f t="shared" si="23"/>
        <v>65.235373740412086</v>
      </c>
      <c r="AG124" s="70">
        <f t="shared" si="23"/>
        <v>5015.3333333333339</v>
      </c>
      <c r="AH124" s="70">
        <f t="shared" si="23"/>
        <v>44.262184873949579</v>
      </c>
      <c r="AI124" s="70"/>
      <c r="AJ124" s="70"/>
      <c r="AK124" s="70"/>
      <c r="AL124" s="70"/>
      <c r="AM124" s="70"/>
      <c r="AN124" s="70"/>
      <c r="AO124" s="70"/>
      <c r="AP124" s="70">
        <f t="shared" si="23"/>
        <v>13.5</v>
      </c>
      <c r="AQ124" s="70"/>
      <c r="AR124" s="70"/>
      <c r="AS124" s="70"/>
      <c r="AT124" s="70"/>
      <c r="AU124" s="70"/>
      <c r="AV124" s="70"/>
      <c r="AW124" s="70"/>
      <c r="AX124" s="70"/>
      <c r="AY124" s="70"/>
      <c r="AZ124" s="70"/>
      <c r="BA124" s="70"/>
      <c r="BB124" s="70"/>
      <c r="BC124" s="70"/>
      <c r="BD124" s="70"/>
      <c r="BE124" s="70"/>
      <c r="BF124" s="70"/>
      <c r="BG124" s="70"/>
      <c r="BH124" s="70"/>
      <c r="BI124" s="70"/>
      <c r="BJ124" s="70"/>
      <c r="BK124" s="70"/>
      <c r="BL124" s="102">
        <f t="shared" si="23"/>
        <v>11.109375</v>
      </c>
      <c r="BM124" s="61"/>
      <c r="BN124" s="61"/>
      <c r="BO124" s="61"/>
      <c r="BP124" s="61"/>
      <c r="BQ124" s="61"/>
      <c r="BR124" s="61"/>
      <c r="BS124" s="61"/>
      <c r="BT124" s="61"/>
      <c r="BU124" s="61"/>
      <c r="BV124" s="61"/>
      <c r="BW124" s="61"/>
      <c r="BX124" s="61"/>
      <c r="BY124" s="61"/>
      <c r="BZ124" s="61"/>
      <c r="CA124" s="61"/>
      <c r="CB124" s="61"/>
      <c r="CC124" s="61"/>
      <c r="CD124" s="61"/>
      <c r="CE124" s="61"/>
      <c r="CF124" s="62"/>
      <c r="CG124" s="62"/>
      <c r="CH124" s="62"/>
      <c r="CI124" s="61"/>
      <c r="CJ124" s="62"/>
      <c r="CK124" s="62"/>
      <c r="CL124" s="61"/>
      <c r="CM124" s="62"/>
      <c r="CN124" s="61"/>
      <c r="CO124" s="62"/>
      <c r="CP124" s="61"/>
      <c r="CQ124" s="61"/>
      <c r="CR124" s="61"/>
      <c r="CS124" s="61"/>
      <c r="CT124" s="62"/>
      <c r="CU124" s="61"/>
      <c r="CV124" s="61"/>
      <c r="CW124" s="61"/>
      <c r="CX124" s="61"/>
      <c r="CY124" s="61"/>
      <c r="CZ124" s="61"/>
      <c r="DA124" s="61"/>
      <c r="DB124" s="61"/>
      <c r="DC124" s="62"/>
      <c r="DD124" s="61"/>
      <c r="DE124" s="61"/>
      <c r="DF124" s="61"/>
      <c r="DG124" s="61"/>
      <c r="DH124" s="61"/>
      <c r="DI124" s="61"/>
      <c r="DJ124" s="62"/>
      <c r="DK124" s="69"/>
    </row>
    <row r="125" spans="1:115" s="11" customFormat="1" ht="21.75" customHeight="1" x14ac:dyDescent="0.25">
      <c r="A125" s="60"/>
      <c r="B125" s="61"/>
      <c r="C125" s="61"/>
      <c r="D125" s="62" t="s">
        <v>1997</v>
      </c>
      <c r="E125" s="63"/>
      <c r="F125" s="63"/>
      <c r="G125" s="61"/>
      <c r="H125" s="61"/>
      <c r="I125" s="63"/>
      <c r="J125" s="61"/>
      <c r="K125" s="64"/>
      <c r="L125" s="64"/>
      <c r="M125" s="65"/>
      <c r="N125" s="65"/>
      <c r="O125" s="66"/>
      <c r="P125" s="67"/>
      <c r="Q125" s="67"/>
      <c r="R125" s="67"/>
      <c r="S125" s="67"/>
      <c r="T125" s="68"/>
      <c r="U125" s="61"/>
      <c r="V125" s="62"/>
      <c r="W125" s="70">
        <f t="shared" ref="W125:BL125" si="24">QUARTILE(W$3:W$123,0)</f>
        <v>1</v>
      </c>
      <c r="X125" s="70">
        <f t="shared" si="24"/>
        <v>11</v>
      </c>
      <c r="Y125" s="70">
        <f t="shared" si="24"/>
        <v>1</v>
      </c>
      <c r="Z125" s="70">
        <f t="shared" si="24"/>
        <v>65</v>
      </c>
      <c r="AA125" s="70">
        <f t="shared" si="24"/>
        <v>14</v>
      </c>
      <c r="AB125" s="70">
        <f t="shared" si="24"/>
        <v>21</v>
      </c>
      <c r="AC125" s="101">
        <f t="shared" si="24"/>
        <v>3.0857142857142859</v>
      </c>
      <c r="AD125" s="102">
        <f t="shared" si="24"/>
        <v>2.2044088176352707E-2</v>
      </c>
      <c r="AE125" s="101">
        <f t="shared" si="24"/>
        <v>0.2857142857142857</v>
      </c>
      <c r="AF125" s="70">
        <f t="shared" si="24"/>
        <v>18.518518518518519</v>
      </c>
      <c r="AG125" s="70">
        <f t="shared" si="24"/>
        <v>9.2857142857142865</v>
      </c>
      <c r="AH125" s="70">
        <f t="shared" si="24"/>
        <v>7.6741440377804018E-2</v>
      </c>
      <c r="AI125" s="70"/>
      <c r="AJ125" s="70"/>
      <c r="AK125" s="70"/>
      <c r="AL125" s="70"/>
      <c r="AM125" s="70"/>
      <c r="AN125" s="70"/>
      <c r="AO125" s="70"/>
      <c r="AP125" s="70">
        <f t="shared" si="24"/>
        <v>1</v>
      </c>
      <c r="AQ125" s="70"/>
      <c r="AR125" s="70"/>
      <c r="AS125" s="70"/>
      <c r="AT125" s="70"/>
      <c r="AU125" s="70"/>
      <c r="AV125" s="70"/>
      <c r="AW125" s="70"/>
      <c r="AX125" s="70"/>
      <c r="AY125" s="70"/>
      <c r="AZ125" s="70"/>
      <c r="BA125" s="70"/>
      <c r="BB125" s="70"/>
      <c r="BC125" s="70"/>
      <c r="BD125" s="70"/>
      <c r="BE125" s="70"/>
      <c r="BF125" s="70"/>
      <c r="BG125" s="70"/>
      <c r="BH125" s="70"/>
      <c r="BI125" s="70"/>
      <c r="BJ125" s="70"/>
      <c r="BK125" s="70"/>
      <c r="BL125" s="102">
        <f t="shared" si="24"/>
        <v>3.1211717709720372</v>
      </c>
      <c r="BM125" s="61"/>
      <c r="BN125" s="61"/>
      <c r="BO125" s="61"/>
      <c r="BP125" s="61"/>
      <c r="BQ125" s="61"/>
      <c r="BR125" s="61"/>
      <c r="BS125" s="61"/>
      <c r="BT125" s="61"/>
      <c r="BU125" s="61"/>
      <c r="BV125" s="61"/>
      <c r="BW125" s="61"/>
      <c r="BX125" s="61"/>
      <c r="BY125" s="61"/>
      <c r="BZ125" s="61"/>
      <c r="CA125" s="61"/>
      <c r="CB125" s="61"/>
      <c r="CC125" s="61"/>
      <c r="CD125" s="61"/>
      <c r="CE125" s="61"/>
      <c r="CF125" s="62"/>
      <c r="CG125" s="62"/>
      <c r="CH125" s="62"/>
      <c r="CI125" s="61"/>
      <c r="CJ125" s="62"/>
      <c r="CK125" s="62"/>
      <c r="CL125" s="61"/>
      <c r="CM125" s="62"/>
      <c r="CN125" s="61"/>
      <c r="CO125" s="62"/>
      <c r="CP125" s="61"/>
      <c r="CQ125" s="61"/>
      <c r="CR125" s="61"/>
      <c r="CS125" s="61"/>
      <c r="CT125" s="62"/>
      <c r="CU125" s="61"/>
      <c r="CV125" s="61"/>
      <c r="CW125" s="61"/>
      <c r="CX125" s="61"/>
      <c r="CY125" s="61"/>
      <c r="CZ125" s="61"/>
      <c r="DA125" s="61"/>
      <c r="DB125" s="61"/>
      <c r="DC125" s="62"/>
      <c r="DD125" s="61"/>
      <c r="DE125" s="61"/>
      <c r="DF125" s="61"/>
      <c r="DG125" s="61"/>
      <c r="DH125" s="61"/>
      <c r="DI125" s="61"/>
      <c r="DJ125" s="62"/>
      <c r="DK125" s="69"/>
    </row>
    <row r="126" spans="1:115" s="11" customFormat="1" ht="21.75" customHeight="1" x14ac:dyDescent="0.25">
      <c r="A126" s="60"/>
      <c r="B126" s="61"/>
      <c r="C126" s="61"/>
      <c r="D126" s="62" t="s">
        <v>1998</v>
      </c>
      <c r="E126" s="63"/>
      <c r="F126" s="63"/>
      <c r="G126" s="61"/>
      <c r="H126" s="61"/>
      <c r="I126" s="63"/>
      <c r="J126" s="61"/>
      <c r="K126" s="64"/>
      <c r="L126" s="64"/>
      <c r="M126" s="65"/>
      <c r="N126" s="65"/>
      <c r="O126" s="66"/>
      <c r="P126" s="67"/>
      <c r="Q126" s="67"/>
      <c r="R126" s="67"/>
      <c r="S126" s="67"/>
      <c r="T126" s="68"/>
      <c r="U126" s="61"/>
      <c r="V126" s="62"/>
      <c r="W126" s="70">
        <f t="shared" ref="W126:BL126" si="25">QUARTILE(W$3:W$123,4)</f>
        <v>35</v>
      </c>
      <c r="X126" s="70">
        <f t="shared" si="25"/>
        <v>228</v>
      </c>
      <c r="Y126" s="70">
        <f t="shared" si="25"/>
        <v>70</v>
      </c>
      <c r="Z126" s="70">
        <f t="shared" si="25"/>
        <v>142012</v>
      </c>
      <c r="AA126" s="70">
        <f t="shared" si="25"/>
        <v>33</v>
      </c>
      <c r="AB126" s="70">
        <f t="shared" si="25"/>
        <v>209775</v>
      </c>
      <c r="AC126" s="101">
        <f t="shared" si="25"/>
        <v>56</v>
      </c>
      <c r="AD126" s="102">
        <f t="shared" si="25"/>
        <v>0.36989247311827955</v>
      </c>
      <c r="AE126" s="101">
        <f t="shared" si="25"/>
        <v>70</v>
      </c>
      <c r="AF126" s="70">
        <f t="shared" si="25"/>
        <v>5000</v>
      </c>
      <c r="AG126" s="70">
        <f t="shared" si="25"/>
        <v>71006</v>
      </c>
      <c r="AH126" s="70">
        <f t="shared" si="25"/>
        <v>631.16444444444448</v>
      </c>
      <c r="AI126" s="70"/>
      <c r="AJ126" s="70"/>
      <c r="AK126" s="70"/>
      <c r="AL126" s="70"/>
      <c r="AM126" s="70"/>
      <c r="AN126" s="70"/>
      <c r="AO126" s="70"/>
      <c r="AP126" s="70">
        <f t="shared" si="25"/>
        <v>45</v>
      </c>
      <c r="AQ126" s="70"/>
      <c r="AR126" s="70"/>
      <c r="AS126" s="70"/>
      <c r="AT126" s="70"/>
      <c r="AU126" s="70"/>
      <c r="AV126" s="70"/>
      <c r="AW126" s="70"/>
      <c r="AX126" s="70"/>
      <c r="AY126" s="70"/>
      <c r="AZ126" s="70"/>
      <c r="BA126" s="70"/>
      <c r="BB126" s="70"/>
      <c r="BC126" s="70"/>
      <c r="BD126" s="70"/>
      <c r="BE126" s="70"/>
      <c r="BF126" s="70"/>
      <c r="BG126" s="70"/>
      <c r="BH126" s="70"/>
      <c r="BI126" s="70"/>
      <c r="BJ126" s="70"/>
      <c r="BK126" s="70"/>
      <c r="BL126" s="102">
        <f t="shared" si="25"/>
        <v>83.086614173228341</v>
      </c>
      <c r="BM126" s="61"/>
      <c r="BN126" s="61"/>
      <c r="BO126" s="61"/>
      <c r="BP126" s="61"/>
      <c r="BQ126" s="61"/>
      <c r="BR126" s="61"/>
      <c r="BS126" s="61"/>
      <c r="BT126" s="61"/>
      <c r="BU126" s="61"/>
      <c r="BV126" s="61"/>
      <c r="BW126" s="61"/>
      <c r="BX126" s="61"/>
      <c r="BY126" s="61"/>
      <c r="BZ126" s="61"/>
      <c r="CA126" s="61"/>
      <c r="CB126" s="61"/>
      <c r="CC126" s="61"/>
      <c r="CD126" s="61"/>
      <c r="CE126" s="61"/>
      <c r="CF126" s="62"/>
      <c r="CG126" s="62"/>
      <c r="CH126" s="62"/>
      <c r="CI126" s="61"/>
      <c r="CJ126" s="62"/>
      <c r="CK126" s="62"/>
      <c r="CL126" s="61"/>
      <c r="CM126" s="62"/>
      <c r="CN126" s="61"/>
      <c r="CO126" s="62"/>
      <c r="CP126" s="61"/>
      <c r="CQ126" s="61"/>
      <c r="CR126" s="61"/>
      <c r="CS126" s="61"/>
      <c r="CT126" s="62"/>
      <c r="CU126" s="61"/>
      <c r="CV126" s="61"/>
      <c r="CW126" s="61"/>
      <c r="CX126" s="61"/>
      <c r="CY126" s="61"/>
      <c r="CZ126" s="61"/>
      <c r="DA126" s="61"/>
      <c r="DB126" s="61"/>
      <c r="DC126" s="62"/>
      <c r="DD126" s="61"/>
      <c r="DE126" s="61"/>
      <c r="DF126" s="61"/>
      <c r="DG126" s="61"/>
      <c r="DH126" s="61"/>
      <c r="DI126" s="61"/>
      <c r="DJ126" s="62"/>
      <c r="DK126" s="69"/>
    </row>
    <row r="127" spans="1:115" s="11" customFormat="1" ht="21.75" customHeight="1" x14ac:dyDescent="0.25">
      <c r="A127" s="60"/>
      <c r="B127" s="61"/>
      <c r="C127" s="61"/>
      <c r="D127" s="62" t="s">
        <v>1999</v>
      </c>
      <c r="E127" s="63"/>
      <c r="F127" s="63"/>
      <c r="G127" s="61"/>
      <c r="H127" s="61"/>
      <c r="I127" s="63"/>
      <c r="J127" s="61"/>
      <c r="K127" s="64"/>
      <c r="L127" s="64"/>
      <c r="M127" s="65"/>
      <c r="N127" s="65"/>
      <c r="O127" s="66"/>
      <c r="P127" s="67"/>
      <c r="Q127" s="67"/>
      <c r="R127" s="67"/>
      <c r="S127" s="67"/>
      <c r="T127" s="68"/>
      <c r="U127" s="61"/>
      <c r="V127" s="62"/>
      <c r="W127" s="70">
        <f t="shared" ref="W127:BL127" si="26">QUARTILE(W$3:W$123,3)</f>
        <v>5</v>
      </c>
      <c r="X127" s="70">
        <f t="shared" si="26"/>
        <v>110</v>
      </c>
      <c r="Y127" s="70">
        <f t="shared" si="26"/>
        <v>9.9924999999999997</v>
      </c>
      <c r="Z127" s="70">
        <f t="shared" si="26"/>
        <v>35883</v>
      </c>
      <c r="AA127" s="70">
        <f t="shared" si="26"/>
        <v>23</v>
      </c>
      <c r="AB127" s="70">
        <f t="shared" si="26"/>
        <v>24982.5</v>
      </c>
      <c r="AC127" s="101">
        <f t="shared" si="26"/>
        <v>28</v>
      </c>
      <c r="AD127" s="102">
        <f t="shared" si="26"/>
        <v>0.23860589812332439</v>
      </c>
      <c r="AE127" s="101">
        <f t="shared" si="26"/>
        <v>2.5</v>
      </c>
      <c r="AF127" s="70">
        <f t="shared" si="26"/>
        <v>94.12202380952381</v>
      </c>
      <c r="AG127" s="70">
        <f t="shared" si="26"/>
        <v>9022.25</v>
      </c>
      <c r="AH127" s="70">
        <f t="shared" si="26"/>
        <v>72.374634047167262</v>
      </c>
      <c r="AI127" s="70"/>
      <c r="AJ127" s="70"/>
      <c r="AK127" s="70"/>
      <c r="AL127" s="70"/>
      <c r="AM127" s="70"/>
      <c r="AN127" s="70"/>
      <c r="AO127" s="70"/>
      <c r="AP127" s="70">
        <f t="shared" si="26"/>
        <v>20</v>
      </c>
      <c r="AQ127" s="70"/>
      <c r="AR127" s="70"/>
      <c r="AS127" s="70"/>
      <c r="AT127" s="70"/>
      <c r="AU127" s="70"/>
      <c r="AV127" s="70"/>
      <c r="AW127" s="70"/>
      <c r="AX127" s="70"/>
      <c r="AY127" s="70"/>
      <c r="AZ127" s="70"/>
      <c r="BA127" s="70"/>
      <c r="BB127" s="70"/>
      <c r="BC127" s="70"/>
      <c r="BD127" s="70"/>
      <c r="BE127" s="70"/>
      <c r="BF127" s="70"/>
      <c r="BG127" s="70"/>
      <c r="BH127" s="70"/>
      <c r="BI127" s="70"/>
      <c r="BJ127" s="70"/>
      <c r="BK127" s="70"/>
      <c r="BL127" s="102">
        <f t="shared" si="26"/>
        <v>20.262820512820515</v>
      </c>
      <c r="BM127" s="61"/>
      <c r="BN127" s="61"/>
      <c r="BO127" s="61"/>
      <c r="BP127" s="61"/>
      <c r="BQ127" s="61"/>
      <c r="BR127" s="61"/>
      <c r="BS127" s="61"/>
      <c r="BT127" s="61"/>
      <c r="BU127" s="61"/>
      <c r="BV127" s="61"/>
      <c r="BW127" s="61"/>
      <c r="BX127" s="61"/>
      <c r="BY127" s="61"/>
      <c r="BZ127" s="61"/>
      <c r="CA127" s="61"/>
      <c r="CB127" s="61"/>
      <c r="CC127" s="61"/>
      <c r="CD127" s="61"/>
      <c r="CE127" s="61"/>
      <c r="CF127" s="62"/>
      <c r="CG127" s="62"/>
      <c r="CH127" s="62"/>
      <c r="CI127" s="61"/>
      <c r="CJ127" s="62"/>
      <c r="CK127" s="62"/>
      <c r="CL127" s="61"/>
      <c r="CM127" s="62"/>
      <c r="CN127" s="61"/>
      <c r="CO127" s="62"/>
      <c r="CP127" s="61"/>
      <c r="CQ127" s="61"/>
      <c r="CR127" s="61"/>
      <c r="CS127" s="61"/>
      <c r="CT127" s="62"/>
      <c r="CU127" s="61"/>
      <c r="CV127" s="61"/>
      <c r="CW127" s="61"/>
      <c r="CX127" s="61"/>
      <c r="CY127" s="61"/>
      <c r="CZ127" s="61"/>
      <c r="DA127" s="61"/>
      <c r="DB127" s="61"/>
      <c r="DC127" s="62"/>
      <c r="DD127" s="61"/>
      <c r="DE127" s="61"/>
      <c r="DF127" s="61"/>
      <c r="DG127" s="61"/>
      <c r="DH127" s="61"/>
      <c r="DI127" s="61"/>
      <c r="DJ127" s="62"/>
      <c r="DK127" s="69"/>
    </row>
    <row r="128" spans="1:115" s="11" customFormat="1" ht="21.75" customHeight="1" x14ac:dyDescent="0.25">
      <c r="A128" s="60"/>
      <c r="B128" s="61"/>
      <c r="C128" s="61"/>
      <c r="D128" s="62" t="s">
        <v>2000</v>
      </c>
      <c r="E128" s="63"/>
      <c r="F128" s="63"/>
      <c r="G128" s="61"/>
      <c r="H128" s="61"/>
      <c r="I128" s="63"/>
      <c r="J128" s="61"/>
      <c r="K128" s="64"/>
      <c r="L128" s="64"/>
      <c r="M128" s="65"/>
      <c r="N128" s="65"/>
      <c r="O128" s="66"/>
      <c r="P128" s="67"/>
      <c r="Q128" s="67"/>
      <c r="R128" s="67"/>
      <c r="S128" s="67"/>
      <c r="T128" s="68"/>
      <c r="U128" s="61"/>
      <c r="V128" s="62"/>
      <c r="W128" s="70">
        <f t="shared" ref="W128:BL128" si="27">QUARTILE(W$3:W$123,2)</f>
        <v>3</v>
      </c>
      <c r="X128" s="70">
        <f t="shared" si="27"/>
        <v>70</v>
      </c>
      <c r="Y128" s="70">
        <f t="shared" si="27"/>
        <v>6</v>
      </c>
      <c r="Z128" s="70">
        <f t="shared" si="27"/>
        <v>20332</v>
      </c>
      <c r="AA128" s="70">
        <f t="shared" si="27"/>
        <v>21</v>
      </c>
      <c r="AB128" s="70">
        <f t="shared" si="27"/>
        <v>11726</v>
      </c>
      <c r="AC128" s="101">
        <f t="shared" si="27"/>
        <v>24.333333333333332</v>
      </c>
      <c r="AD128" s="102">
        <f t="shared" si="27"/>
        <v>0.19470046082949308</v>
      </c>
      <c r="AE128" s="101">
        <f t="shared" si="27"/>
        <v>2</v>
      </c>
      <c r="AF128" s="70">
        <f t="shared" si="27"/>
        <v>81.79356482956355</v>
      </c>
      <c r="AG128" s="70">
        <f t="shared" si="27"/>
        <v>6588.5</v>
      </c>
      <c r="AH128" s="70">
        <f t="shared" si="27"/>
        <v>56.85221674876847</v>
      </c>
      <c r="AI128" s="70"/>
      <c r="AJ128" s="70"/>
      <c r="AK128" s="70"/>
      <c r="AL128" s="70"/>
      <c r="AM128" s="70"/>
      <c r="AN128" s="70"/>
      <c r="AO128" s="70"/>
      <c r="AP128" s="70">
        <f t="shared" si="27"/>
        <v>16</v>
      </c>
      <c r="AQ128" s="70"/>
      <c r="AR128" s="70"/>
      <c r="AS128" s="70"/>
      <c r="AT128" s="70"/>
      <c r="AU128" s="70"/>
      <c r="AV128" s="70"/>
      <c r="AW128" s="70"/>
      <c r="AX128" s="70"/>
      <c r="AY128" s="70"/>
      <c r="AZ128" s="70"/>
      <c r="BA128" s="70"/>
      <c r="BB128" s="70"/>
      <c r="BC128" s="70"/>
      <c r="BD128" s="70"/>
      <c r="BE128" s="70"/>
      <c r="BF128" s="70"/>
      <c r="BG128" s="70"/>
      <c r="BH128" s="70"/>
      <c r="BI128" s="70"/>
      <c r="BJ128" s="70"/>
      <c r="BK128" s="70"/>
      <c r="BL128" s="102">
        <f t="shared" si="27"/>
        <v>15.450800915331808</v>
      </c>
      <c r="BM128" s="61"/>
      <c r="BN128" s="61"/>
      <c r="BO128" s="61"/>
      <c r="BP128" s="61"/>
      <c r="BQ128" s="61"/>
      <c r="BR128" s="61"/>
      <c r="BS128" s="61"/>
      <c r="BT128" s="61"/>
      <c r="BU128" s="61"/>
      <c r="BV128" s="61"/>
      <c r="BW128" s="61"/>
      <c r="BX128" s="61"/>
      <c r="BY128" s="61"/>
      <c r="BZ128" s="61"/>
      <c r="CA128" s="61"/>
      <c r="CB128" s="61"/>
      <c r="CC128" s="61"/>
      <c r="CD128" s="61"/>
      <c r="CE128" s="61"/>
      <c r="CF128" s="62"/>
      <c r="CG128" s="62"/>
      <c r="CH128" s="62"/>
      <c r="CI128" s="61"/>
      <c r="CJ128" s="62"/>
      <c r="CK128" s="62"/>
      <c r="CL128" s="61"/>
      <c r="CM128" s="62"/>
      <c r="CN128" s="61"/>
      <c r="CO128" s="62"/>
      <c r="CP128" s="61"/>
      <c r="CQ128" s="61"/>
      <c r="CR128" s="61"/>
      <c r="CS128" s="61"/>
      <c r="CT128" s="62"/>
      <c r="CU128" s="61"/>
      <c r="CV128" s="61"/>
      <c r="CW128" s="61"/>
      <c r="CX128" s="61"/>
      <c r="CY128" s="61"/>
      <c r="CZ128" s="61"/>
      <c r="DA128" s="61"/>
      <c r="DB128" s="61"/>
      <c r="DC128" s="62"/>
      <c r="DD128" s="61"/>
      <c r="DE128" s="61"/>
      <c r="DF128" s="61"/>
      <c r="DG128" s="61"/>
      <c r="DH128" s="61"/>
      <c r="DI128" s="61"/>
      <c r="DJ128" s="62"/>
      <c r="DK128" s="69"/>
    </row>
    <row r="129" spans="1:115" s="11" customFormat="1" ht="21.75" customHeight="1" x14ac:dyDescent="0.25">
      <c r="A129" s="60"/>
      <c r="B129" s="61"/>
      <c r="C129" s="61"/>
      <c r="D129" s="62"/>
      <c r="E129" s="63"/>
      <c r="F129" s="63"/>
      <c r="G129" s="61"/>
      <c r="H129" s="61"/>
      <c r="I129" s="63"/>
      <c r="J129" s="61"/>
      <c r="K129" s="64"/>
      <c r="L129" s="64"/>
      <c r="M129" s="65"/>
      <c r="N129" s="65"/>
      <c r="O129" s="66"/>
      <c r="P129" s="67"/>
      <c r="Q129" s="67"/>
      <c r="R129" s="67"/>
      <c r="S129" s="67"/>
      <c r="T129" s="68"/>
      <c r="U129" s="61"/>
      <c r="V129" s="62"/>
      <c r="W129" s="62"/>
      <c r="X129" s="62"/>
      <c r="Y129" s="62"/>
      <c r="Z129" s="62"/>
      <c r="AA129" s="62"/>
      <c r="AB129" s="62"/>
      <c r="AC129" s="83"/>
      <c r="AD129" s="85"/>
      <c r="AE129" s="92"/>
      <c r="AF129" s="92"/>
      <c r="AG129" s="96"/>
      <c r="AH129" s="99"/>
      <c r="AI129" s="99"/>
      <c r="AJ129" s="99"/>
      <c r="AK129" s="99"/>
      <c r="AL129" s="99"/>
      <c r="AM129" s="99"/>
      <c r="AN129" s="99"/>
      <c r="AO129" s="99"/>
      <c r="AP129" s="99"/>
      <c r="AQ129" s="99"/>
      <c r="AR129" s="99"/>
      <c r="AS129" s="99"/>
      <c r="AT129" s="99"/>
      <c r="AU129" s="99"/>
      <c r="AV129" s="99"/>
      <c r="AW129" s="99"/>
      <c r="AX129" s="99"/>
      <c r="AY129" s="99"/>
      <c r="AZ129" s="99"/>
      <c r="BA129" s="99"/>
      <c r="BB129" s="99"/>
      <c r="BC129" s="99"/>
      <c r="BD129" s="99"/>
      <c r="BE129" s="99"/>
      <c r="BF129" s="99"/>
      <c r="BG129" s="99"/>
      <c r="BH129" s="99"/>
      <c r="BI129" s="99"/>
      <c r="BJ129" s="99"/>
      <c r="BK129" s="99"/>
      <c r="BL129" s="149"/>
      <c r="BM129" s="61"/>
      <c r="BN129" s="61"/>
      <c r="BO129" s="61"/>
      <c r="BP129" s="61"/>
      <c r="BQ129" s="61"/>
      <c r="BR129" s="61"/>
      <c r="BS129" s="61"/>
      <c r="BT129" s="61"/>
      <c r="BU129" s="61"/>
      <c r="BV129" s="61"/>
      <c r="BW129" s="61"/>
      <c r="BX129" s="61"/>
      <c r="BY129" s="61"/>
      <c r="BZ129" s="61"/>
      <c r="CA129" s="61"/>
      <c r="CB129" s="61"/>
      <c r="CC129" s="61"/>
      <c r="CD129" s="61"/>
      <c r="CE129" s="61"/>
      <c r="CF129" s="62"/>
      <c r="CG129" s="62"/>
      <c r="CH129" s="62"/>
      <c r="CI129" s="61"/>
      <c r="CJ129" s="62"/>
      <c r="CK129" s="62"/>
      <c r="CL129" s="61"/>
      <c r="CM129" s="62"/>
      <c r="CN129" s="61"/>
      <c r="CO129" s="62"/>
      <c r="CP129" s="61"/>
      <c r="CQ129" s="61"/>
      <c r="CR129" s="61"/>
      <c r="CS129" s="61"/>
      <c r="CT129" s="62"/>
      <c r="CU129" s="61"/>
      <c r="CV129" s="61"/>
      <c r="CW129" s="61"/>
      <c r="CX129" s="61"/>
      <c r="CY129" s="61"/>
      <c r="CZ129" s="61"/>
      <c r="DA129" s="61"/>
      <c r="DB129" s="61"/>
      <c r="DC129" s="62"/>
      <c r="DD129" s="61"/>
      <c r="DE129" s="61"/>
      <c r="DF129" s="61"/>
      <c r="DG129" s="61"/>
      <c r="DH129" s="61"/>
      <c r="DI129" s="61"/>
      <c r="DJ129" s="62"/>
      <c r="DK129" s="69"/>
    </row>
    <row r="130" spans="1:115" s="11" customFormat="1" ht="21.75" customHeight="1" x14ac:dyDescent="0.25">
      <c r="A130" s="24"/>
      <c r="B130" s="25"/>
      <c r="C130" s="25"/>
      <c r="D130" s="26"/>
      <c r="E130" s="27"/>
      <c r="F130" s="27"/>
      <c r="G130" s="25"/>
      <c r="H130" s="25"/>
      <c r="I130" s="27"/>
      <c r="J130" s="25"/>
      <c r="K130" s="28"/>
      <c r="L130" s="28"/>
      <c r="M130" s="29"/>
      <c r="N130" s="29"/>
      <c r="O130" s="47"/>
      <c r="P130" s="53"/>
      <c r="Q130" s="53"/>
      <c r="R130" s="53"/>
      <c r="S130" s="53"/>
      <c r="T130" s="54"/>
      <c r="U130" s="25"/>
      <c r="V130" s="26"/>
      <c r="W130" s="26"/>
      <c r="X130" s="26"/>
      <c r="Y130" s="26"/>
      <c r="Z130" s="26"/>
      <c r="AA130" s="26"/>
      <c r="AB130" s="26"/>
      <c r="AC130" s="26"/>
      <c r="AD130" s="82"/>
      <c r="AE130" s="26"/>
      <c r="AF130" s="26"/>
      <c r="AG130" s="97"/>
      <c r="AH130" s="100"/>
      <c r="AI130" s="25"/>
      <c r="AJ130" s="25"/>
      <c r="AK130" s="25"/>
      <c r="AL130" s="25"/>
      <c r="AM130" s="25"/>
      <c r="AN130" s="25"/>
      <c r="AO130" s="26"/>
      <c r="AP130" s="26"/>
      <c r="AQ130" s="25"/>
      <c r="AR130" s="25"/>
      <c r="AS130" s="25"/>
      <c r="AT130" s="25"/>
      <c r="AU130" s="25"/>
      <c r="AV130" s="26"/>
      <c r="AW130" s="25"/>
      <c r="AX130" s="26"/>
      <c r="AY130" s="25"/>
      <c r="AZ130" s="25"/>
      <c r="BA130" s="25"/>
      <c r="BB130" s="25"/>
      <c r="BC130" s="25"/>
      <c r="BD130" s="26"/>
      <c r="BE130" s="25"/>
      <c r="BF130" s="26"/>
      <c r="BG130" s="25"/>
      <c r="BH130" s="25"/>
      <c r="BI130" s="25"/>
      <c r="BJ130" s="25"/>
      <c r="BK130" s="25"/>
      <c r="BL130" s="25" t="str">
        <f t="shared" ref="BL130" si="28">IF(OR(BK130="",BQ130=""),"",BK130+BQ130)</f>
        <v/>
      </c>
      <c r="BM130" s="25"/>
      <c r="BN130" s="25"/>
      <c r="BO130" s="25"/>
      <c r="BP130" s="25"/>
      <c r="BQ130" s="25"/>
      <c r="BR130" s="25"/>
      <c r="BS130" s="25"/>
      <c r="BT130" s="25"/>
      <c r="BU130" s="25"/>
      <c r="BV130" s="25"/>
      <c r="BW130" s="25"/>
      <c r="BX130" s="25"/>
      <c r="BY130" s="25"/>
      <c r="BZ130" s="25"/>
      <c r="CA130" s="25"/>
      <c r="CB130" s="25"/>
      <c r="CC130" s="25"/>
      <c r="CD130" s="25"/>
      <c r="CE130" s="25"/>
      <c r="CF130" s="26"/>
      <c r="CG130" s="26"/>
      <c r="CH130" s="26"/>
      <c r="CI130" s="25"/>
      <c r="CJ130" s="26"/>
      <c r="CK130" s="26"/>
      <c r="CL130" s="25"/>
      <c r="CM130" s="26"/>
      <c r="CN130" s="25"/>
      <c r="CO130" s="26"/>
      <c r="CP130" s="25"/>
      <c r="CQ130" s="25"/>
      <c r="CR130" s="25"/>
      <c r="CS130" s="25"/>
      <c r="CT130" s="26"/>
      <c r="CU130" s="25"/>
      <c r="CV130" s="25"/>
      <c r="CW130" s="25"/>
      <c r="CX130" s="25"/>
      <c r="CY130" s="25"/>
      <c r="CZ130" s="25"/>
      <c r="DA130" s="25"/>
      <c r="DB130" s="25"/>
      <c r="DC130" s="26"/>
      <c r="DD130" s="25"/>
      <c r="DE130" s="25"/>
      <c r="DF130" s="25"/>
      <c r="DG130" s="25"/>
      <c r="DH130" s="25"/>
      <c r="DI130" s="25"/>
      <c r="DJ130" s="26"/>
      <c r="DK130" s="32"/>
    </row>
    <row r="131" spans="1:115" s="11" customFormat="1" ht="21.75" customHeight="1" x14ac:dyDescent="0.25">
      <c r="A131" s="17">
        <v>66</v>
      </c>
      <c r="B131" s="18" t="s">
        <v>702</v>
      </c>
      <c r="C131" s="18" t="s">
        <v>109</v>
      </c>
      <c r="D131" s="19" t="s">
        <v>703</v>
      </c>
      <c r="E131" s="20" t="s">
        <v>704</v>
      </c>
      <c r="F131" s="20" t="s">
        <v>705</v>
      </c>
      <c r="G131" s="18" t="s">
        <v>706</v>
      </c>
      <c r="H131" s="18" t="s">
        <v>707</v>
      </c>
      <c r="I131" s="20" t="s">
        <v>708</v>
      </c>
      <c r="J131" s="18" t="s">
        <v>709</v>
      </c>
      <c r="K131" s="21">
        <v>1063</v>
      </c>
      <c r="L131" s="21">
        <v>1050</v>
      </c>
      <c r="M131" s="22">
        <v>1008</v>
      </c>
      <c r="N131" s="22">
        <v>1004</v>
      </c>
      <c r="O131" s="46">
        <v>1005</v>
      </c>
      <c r="P131" s="51">
        <v>1179000</v>
      </c>
      <c r="Q131" s="51">
        <v>1190000</v>
      </c>
      <c r="R131" s="51">
        <v>1302000</v>
      </c>
      <c r="S131" s="51">
        <v>1246000</v>
      </c>
      <c r="T131" s="52">
        <v>1267000</v>
      </c>
      <c r="U131" s="18" t="s">
        <v>710</v>
      </c>
      <c r="V131" s="19" t="s">
        <v>100</v>
      </c>
      <c r="W131" s="19">
        <v>9</v>
      </c>
      <c r="X131" s="19">
        <v>185</v>
      </c>
      <c r="Y131" s="19">
        <v>12</v>
      </c>
      <c r="Z131" s="19">
        <v>65133</v>
      </c>
      <c r="AA131" s="223">
        <v>21</v>
      </c>
      <c r="AB131" s="19">
        <v>85804</v>
      </c>
      <c r="AC131" s="94">
        <f t="shared" ref="AC131:AC162" si="29">IF(OR(X131="",W131=""),"",X131/W131)</f>
        <v>20.555555555555557</v>
      </c>
      <c r="AD131" s="88">
        <f t="shared" ref="AD131:AD162" si="30">IF(OR(X131="",O131=""),"",X131/O131)</f>
        <v>0.18407960199004975</v>
      </c>
      <c r="AE131" s="94">
        <f t="shared" ref="AE131:AE162" si="31">IF(OR(Y131="",W131=""),"",Y131/W131)</f>
        <v>1.3333333333333333</v>
      </c>
      <c r="AF131" s="95">
        <f t="shared" si="15"/>
        <v>64.86486486486487</v>
      </c>
      <c r="AG131" s="95">
        <f t="shared" ref="AG131:AG162" si="32">IF(OR(Z131="",W131=""),"",Z131/W131)</f>
        <v>7237</v>
      </c>
      <c r="AH131" s="91">
        <f>IF(OR(Z131="",O131=""),"",Z131/O131)</f>
        <v>64.808955223880602</v>
      </c>
      <c r="AI131" s="18"/>
      <c r="AJ131" s="18">
        <v>94</v>
      </c>
      <c r="AK131" s="18">
        <v>3</v>
      </c>
      <c r="AL131" s="18"/>
      <c r="AM131" s="18">
        <v>3</v>
      </c>
      <c r="AN131" s="18"/>
      <c r="AO131" s="19"/>
      <c r="AP131" s="223">
        <v>18</v>
      </c>
      <c r="AQ131" s="35">
        <v>1</v>
      </c>
      <c r="AR131" s="18"/>
      <c r="AS131" s="35">
        <v>1</v>
      </c>
      <c r="AT131" s="18"/>
      <c r="AU131" s="35">
        <v>1</v>
      </c>
      <c r="AV131" s="19"/>
      <c r="AW131" s="18" t="s">
        <v>98</v>
      </c>
      <c r="AX131" s="19"/>
      <c r="AY131" s="18" t="s">
        <v>98</v>
      </c>
      <c r="AZ131" s="18" t="s">
        <v>100</v>
      </c>
      <c r="BA131" s="18" t="s">
        <v>100</v>
      </c>
      <c r="BB131" s="18" t="s">
        <v>100</v>
      </c>
      <c r="BC131" s="18" t="s">
        <v>100</v>
      </c>
      <c r="BD131" s="19"/>
      <c r="BE131" s="18" t="s">
        <v>102</v>
      </c>
      <c r="BF131" s="19"/>
      <c r="BG131" s="18">
        <v>13847</v>
      </c>
      <c r="BH131" s="18">
        <v>9405</v>
      </c>
      <c r="BI131" s="18">
        <v>13839</v>
      </c>
      <c r="BJ131" s="18">
        <v>12707</v>
      </c>
      <c r="BK131" s="18">
        <v>13336</v>
      </c>
      <c r="BL131" s="230">
        <f>IF(OR(BK131="",BQ131=""),"",(BK131+BQ131)/O131)</f>
        <v>15.690547263681593</v>
      </c>
      <c r="BM131" s="18">
        <v>4083</v>
      </c>
      <c r="BN131" s="18">
        <v>2124</v>
      </c>
      <c r="BO131" s="18">
        <v>1654</v>
      </c>
      <c r="BP131" s="18">
        <v>3250</v>
      </c>
      <c r="BQ131" s="18">
        <v>2433</v>
      </c>
      <c r="BR131" s="18"/>
      <c r="BS131" s="18"/>
      <c r="BT131" s="18"/>
      <c r="BU131" s="18"/>
      <c r="BV131" s="18"/>
      <c r="BW131" s="18"/>
      <c r="BX131" s="18"/>
      <c r="BY131" s="18"/>
      <c r="BZ131" s="18"/>
      <c r="CA131" s="18"/>
      <c r="CB131" s="18"/>
      <c r="CC131" s="18"/>
      <c r="CD131" s="18"/>
      <c r="CE131" s="18"/>
      <c r="CF131" s="19"/>
      <c r="CG131" s="19" t="s">
        <v>100</v>
      </c>
      <c r="CH131" s="19" t="s">
        <v>118</v>
      </c>
      <c r="CI131" s="18" t="s">
        <v>164</v>
      </c>
      <c r="CJ131" s="19"/>
      <c r="CK131" s="19" t="s">
        <v>105</v>
      </c>
      <c r="CL131" s="18" t="s">
        <v>98</v>
      </c>
      <c r="CM131" s="19" t="s">
        <v>711</v>
      </c>
      <c r="CN131" s="18" t="s">
        <v>100</v>
      </c>
      <c r="CO131" s="19"/>
      <c r="CP131" s="18" t="s">
        <v>98</v>
      </c>
      <c r="CQ131" s="18" t="s">
        <v>98</v>
      </c>
      <c r="CR131" s="18" t="s">
        <v>100</v>
      </c>
      <c r="CS131" s="18" t="s">
        <v>100</v>
      </c>
      <c r="CT131" s="19"/>
      <c r="CU131" s="18" t="s">
        <v>100</v>
      </c>
      <c r="CV131" s="18" t="s">
        <v>98</v>
      </c>
      <c r="CW131" s="18" t="s">
        <v>98</v>
      </c>
      <c r="CX131" s="18" t="s">
        <v>98</v>
      </c>
      <c r="CY131" s="18" t="s">
        <v>100</v>
      </c>
      <c r="CZ131" s="18" t="s">
        <v>100</v>
      </c>
      <c r="DA131" s="18" t="s">
        <v>100</v>
      </c>
      <c r="DB131" s="18" t="s">
        <v>100</v>
      </c>
      <c r="DC131" s="19"/>
      <c r="DD131" s="18" t="s">
        <v>98</v>
      </c>
      <c r="DE131" s="18" t="s">
        <v>100</v>
      </c>
      <c r="DF131" s="18" t="s">
        <v>100</v>
      </c>
      <c r="DG131" s="18" t="s">
        <v>100</v>
      </c>
      <c r="DH131" s="18" t="s">
        <v>100</v>
      </c>
      <c r="DI131" s="18" t="s">
        <v>100</v>
      </c>
      <c r="DJ131" s="19"/>
      <c r="DK131" s="23"/>
    </row>
    <row r="132" spans="1:115" s="33" customFormat="1" ht="21.75" customHeight="1" x14ac:dyDescent="0.25">
      <c r="A132" s="17">
        <v>3</v>
      </c>
      <c r="B132" s="18" t="s">
        <v>120</v>
      </c>
      <c r="C132" s="18" t="s">
        <v>121</v>
      </c>
      <c r="D132" s="19" t="s">
        <v>122</v>
      </c>
      <c r="E132" s="20" t="s">
        <v>123</v>
      </c>
      <c r="F132" s="20" t="s">
        <v>124</v>
      </c>
      <c r="G132" s="18" t="s">
        <v>125</v>
      </c>
      <c r="H132" s="18" t="s">
        <v>126</v>
      </c>
      <c r="I132" s="20" t="s">
        <v>127</v>
      </c>
      <c r="J132" s="18" t="s">
        <v>128</v>
      </c>
      <c r="K132" s="21">
        <v>1040</v>
      </c>
      <c r="L132" s="21">
        <v>1124</v>
      </c>
      <c r="M132" s="22">
        <v>1126</v>
      </c>
      <c r="N132" s="22">
        <v>1117</v>
      </c>
      <c r="O132" s="46">
        <v>1010</v>
      </c>
      <c r="P132" s="51">
        <v>1051000</v>
      </c>
      <c r="Q132" s="51">
        <v>903000</v>
      </c>
      <c r="R132" s="51">
        <v>1107000</v>
      </c>
      <c r="S132" s="51">
        <v>1140000</v>
      </c>
      <c r="T132" s="52">
        <v>1201000</v>
      </c>
      <c r="U132" s="18" t="s">
        <v>129</v>
      </c>
      <c r="V132" s="19" t="s">
        <v>100</v>
      </c>
      <c r="W132" s="19">
        <v>9</v>
      </c>
      <c r="X132" s="19">
        <v>175</v>
      </c>
      <c r="Y132" s="19">
        <v>80</v>
      </c>
      <c r="Z132" s="19">
        <v>64251</v>
      </c>
      <c r="AA132" s="223">
        <v>18</v>
      </c>
      <c r="AB132" s="19">
        <v>23756</v>
      </c>
      <c r="AC132" s="94">
        <f t="shared" si="29"/>
        <v>19.444444444444443</v>
      </c>
      <c r="AD132" s="88">
        <f t="shared" si="30"/>
        <v>0.17326732673267325</v>
      </c>
      <c r="AE132" s="94">
        <f t="shared" si="31"/>
        <v>8.8888888888888893</v>
      </c>
      <c r="AF132" s="95">
        <f t="shared" si="15"/>
        <v>457.14285714285717</v>
      </c>
      <c r="AG132" s="95">
        <f t="shared" si="32"/>
        <v>7139</v>
      </c>
      <c r="AH132" s="91">
        <f>IF(OR(Z132="",O132=""),"",Z132/O132)</f>
        <v>63.614851485148513</v>
      </c>
      <c r="AI132" s="18">
        <v>100</v>
      </c>
      <c r="AJ132" s="18"/>
      <c r="AK132" s="18"/>
      <c r="AL132" s="18"/>
      <c r="AM132" s="18"/>
      <c r="AN132" s="18"/>
      <c r="AO132" s="19"/>
      <c r="AP132" s="223">
        <v>25</v>
      </c>
      <c r="AQ132" s="35">
        <v>1</v>
      </c>
      <c r="AR132" s="18"/>
      <c r="AS132" s="35">
        <v>0.5</v>
      </c>
      <c r="AT132" s="18"/>
      <c r="AU132" s="35">
        <v>0.5</v>
      </c>
      <c r="AV132" s="19"/>
      <c r="AW132" s="18" t="s">
        <v>98</v>
      </c>
      <c r="AX132" s="19"/>
      <c r="AY132" s="18" t="s">
        <v>100</v>
      </c>
      <c r="AZ132" s="18" t="s">
        <v>100</v>
      </c>
      <c r="BA132" s="18" t="s">
        <v>100</v>
      </c>
      <c r="BB132" s="18" t="s">
        <v>100</v>
      </c>
      <c r="BC132" s="18" t="s">
        <v>100</v>
      </c>
      <c r="BD132" s="19"/>
      <c r="BE132" s="18" t="s">
        <v>102</v>
      </c>
      <c r="BF132" s="19"/>
      <c r="BG132" s="18">
        <v>9508</v>
      </c>
      <c r="BH132" s="18">
        <v>10523</v>
      </c>
      <c r="BI132" s="18">
        <v>10705</v>
      </c>
      <c r="BJ132" s="18">
        <v>11986</v>
      </c>
      <c r="BK132" s="18">
        <v>12567</v>
      </c>
      <c r="BL132" s="230">
        <f t="shared" ref="BL132:BL188" si="33">IF(OR(BK132="",BQ132=""),"",(BK132+BQ132)/O132)</f>
        <v>15.934653465346535</v>
      </c>
      <c r="BM132" s="18">
        <v>3629</v>
      </c>
      <c r="BN132" s="18">
        <v>322</v>
      </c>
      <c r="BO132" s="18"/>
      <c r="BP132" s="18">
        <v>2194</v>
      </c>
      <c r="BQ132" s="18">
        <v>3527</v>
      </c>
      <c r="BR132" s="18">
        <v>943</v>
      </c>
      <c r="BS132" s="18">
        <v>11888</v>
      </c>
      <c r="BT132" s="18">
        <v>2944</v>
      </c>
      <c r="BU132" s="18"/>
      <c r="BV132" s="18"/>
      <c r="BW132" s="18"/>
      <c r="BX132" s="18"/>
      <c r="BY132" s="18"/>
      <c r="BZ132" s="18"/>
      <c r="CA132" s="18"/>
      <c r="CB132" s="18"/>
      <c r="CC132" s="18"/>
      <c r="CD132" s="18"/>
      <c r="CE132" s="18"/>
      <c r="CF132" s="19"/>
      <c r="CG132" s="19" t="s">
        <v>100</v>
      </c>
      <c r="CH132" s="19" t="s">
        <v>118</v>
      </c>
      <c r="CI132" s="18" t="s">
        <v>130</v>
      </c>
      <c r="CJ132" s="19" t="s">
        <v>131</v>
      </c>
      <c r="CK132" s="19" t="s">
        <v>105</v>
      </c>
      <c r="CL132" s="18" t="s">
        <v>98</v>
      </c>
      <c r="CM132" s="19" t="s">
        <v>132</v>
      </c>
      <c r="CN132" s="18" t="s">
        <v>100</v>
      </c>
      <c r="CO132" s="19"/>
      <c r="CP132" s="18" t="s">
        <v>100</v>
      </c>
      <c r="CQ132" s="18" t="s">
        <v>98</v>
      </c>
      <c r="CR132" s="18" t="s">
        <v>100</v>
      </c>
      <c r="CS132" s="18" t="s">
        <v>100</v>
      </c>
      <c r="CT132" s="19"/>
      <c r="CU132" s="18" t="s">
        <v>100</v>
      </c>
      <c r="CV132" s="18" t="s">
        <v>98</v>
      </c>
      <c r="CW132" s="18" t="s">
        <v>100</v>
      </c>
      <c r="CX132" s="18" t="s">
        <v>98</v>
      </c>
      <c r="CY132" s="18" t="s">
        <v>100</v>
      </c>
      <c r="CZ132" s="18" t="s">
        <v>100</v>
      </c>
      <c r="DA132" s="18" t="s">
        <v>100</v>
      </c>
      <c r="DB132" s="18" t="s">
        <v>100</v>
      </c>
      <c r="DC132" s="19"/>
      <c r="DD132" s="18" t="s">
        <v>98</v>
      </c>
      <c r="DE132" s="18" t="s">
        <v>100</v>
      </c>
      <c r="DF132" s="18" t="s">
        <v>100</v>
      </c>
      <c r="DG132" s="18" t="s">
        <v>100</v>
      </c>
      <c r="DH132" s="18" t="s">
        <v>100</v>
      </c>
      <c r="DI132" s="18" t="s">
        <v>100</v>
      </c>
      <c r="DJ132" s="19"/>
      <c r="DK132" s="23"/>
    </row>
    <row r="133" spans="1:115" s="11" customFormat="1" ht="21.75" customHeight="1" x14ac:dyDescent="0.25">
      <c r="A133" s="140">
        <v>90</v>
      </c>
      <c r="B133" s="141" t="s">
        <v>892</v>
      </c>
      <c r="C133" s="141" t="s">
        <v>893</v>
      </c>
      <c r="D133" s="142" t="s">
        <v>894</v>
      </c>
      <c r="E133" s="20" t="s">
        <v>704</v>
      </c>
      <c r="F133" s="20" t="s">
        <v>705</v>
      </c>
      <c r="G133" s="18" t="s">
        <v>706</v>
      </c>
      <c r="H133" s="18" t="s">
        <v>707</v>
      </c>
      <c r="I133" s="20" t="s">
        <v>708</v>
      </c>
      <c r="J133" s="18" t="s">
        <v>709</v>
      </c>
      <c r="K133" s="21">
        <v>1032</v>
      </c>
      <c r="L133" s="21">
        <v>1024</v>
      </c>
      <c r="M133" s="22">
        <v>1005</v>
      </c>
      <c r="N133" s="22">
        <v>995</v>
      </c>
      <c r="O133" s="46">
        <v>1010</v>
      </c>
      <c r="P133" s="51">
        <v>968000</v>
      </c>
      <c r="Q133" s="51">
        <v>982000</v>
      </c>
      <c r="R133" s="51">
        <v>1044000</v>
      </c>
      <c r="S133" s="51">
        <v>1045000</v>
      </c>
      <c r="T133" s="52">
        <v>1025000</v>
      </c>
      <c r="U133" s="18"/>
      <c r="V133" s="19" t="s">
        <v>98</v>
      </c>
      <c r="W133" s="142">
        <v>674</v>
      </c>
      <c r="X133" s="19">
        <v>206</v>
      </c>
      <c r="Y133" s="19">
        <v>19</v>
      </c>
      <c r="Z133" s="19">
        <v>71478</v>
      </c>
      <c r="AA133" s="223">
        <v>21</v>
      </c>
      <c r="AB133" s="19">
        <v>24040</v>
      </c>
      <c r="AC133" s="143">
        <f t="shared" si="29"/>
        <v>0.3056379821958457</v>
      </c>
      <c r="AD133" s="88">
        <f t="shared" si="30"/>
        <v>0.20396039603960395</v>
      </c>
      <c r="AE133" s="143">
        <f t="shared" si="31"/>
        <v>2.8189910979228485E-2</v>
      </c>
      <c r="AF133" s="95">
        <f t="shared" ref="AF133:AF188" si="34">IF(OR(Y133="",X133=""),"",(Y133*1000/X133))</f>
        <v>92.233009708737868</v>
      </c>
      <c r="AG133" s="95">
        <f t="shared" si="32"/>
        <v>106.05044510385757</v>
      </c>
      <c r="AH133" s="91">
        <f t="shared" ref="AH133:AH188" si="35">IF(OR(Z133="",O133=""),"",Z133/O133)</f>
        <v>70.770297029702974</v>
      </c>
      <c r="AI133" s="18"/>
      <c r="AJ133" s="18">
        <v>44</v>
      </c>
      <c r="AK133" s="18">
        <v>56</v>
      </c>
      <c r="AL133" s="18"/>
      <c r="AM133" s="18"/>
      <c r="AN133" s="18"/>
      <c r="AO133" s="19"/>
      <c r="AP133" s="223">
        <v>18</v>
      </c>
      <c r="AQ133" s="35">
        <v>1</v>
      </c>
      <c r="AR133" s="18"/>
      <c r="AS133" s="35">
        <v>1</v>
      </c>
      <c r="AT133" s="18"/>
      <c r="AU133" s="35">
        <v>1</v>
      </c>
      <c r="AV133" s="19"/>
      <c r="AW133" s="18" t="s">
        <v>98</v>
      </c>
      <c r="AX133" s="19"/>
      <c r="AY133" s="18" t="s">
        <v>98</v>
      </c>
      <c r="AZ133" s="18" t="s">
        <v>100</v>
      </c>
      <c r="BA133" s="18" t="s">
        <v>100</v>
      </c>
      <c r="BB133" s="18" t="s">
        <v>100</v>
      </c>
      <c r="BC133" s="18" t="s">
        <v>100</v>
      </c>
      <c r="BD133" s="19"/>
      <c r="BE133" s="18" t="s">
        <v>102</v>
      </c>
      <c r="BF133" s="19"/>
      <c r="BG133" s="18">
        <v>12786</v>
      </c>
      <c r="BH133" s="18">
        <v>14604</v>
      </c>
      <c r="BI133" s="18">
        <v>14207</v>
      </c>
      <c r="BJ133" s="18">
        <v>16337</v>
      </c>
      <c r="BK133" s="18">
        <v>14472</v>
      </c>
      <c r="BL133" s="230">
        <f t="shared" si="33"/>
        <v>18.722772277227723</v>
      </c>
      <c r="BM133" s="18">
        <v>2760</v>
      </c>
      <c r="BN133" s="18">
        <v>5452</v>
      </c>
      <c r="BO133" s="18">
        <v>3755</v>
      </c>
      <c r="BP133" s="18">
        <v>2642</v>
      </c>
      <c r="BQ133" s="18">
        <v>4438</v>
      </c>
      <c r="BR133" s="18"/>
      <c r="BS133" s="18"/>
      <c r="BT133" s="18"/>
      <c r="BU133" s="18"/>
      <c r="BV133" s="18"/>
      <c r="BW133" s="18"/>
      <c r="BX133" s="18"/>
      <c r="BY133" s="18"/>
      <c r="BZ133" s="18"/>
      <c r="CA133" s="18"/>
      <c r="CB133" s="18"/>
      <c r="CC133" s="18"/>
      <c r="CD133" s="18"/>
      <c r="CE133" s="18"/>
      <c r="CF133" s="19"/>
      <c r="CG133" s="19" t="s">
        <v>100</v>
      </c>
      <c r="CH133" s="19" t="s">
        <v>118</v>
      </c>
      <c r="CI133" s="18" t="s">
        <v>164</v>
      </c>
      <c r="CJ133" s="19"/>
      <c r="CK133" s="19" t="s">
        <v>105</v>
      </c>
      <c r="CL133" s="18" t="s">
        <v>98</v>
      </c>
      <c r="CM133" s="19" t="s">
        <v>711</v>
      </c>
      <c r="CN133" s="18" t="s">
        <v>100</v>
      </c>
      <c r="CO133" s="19"/>
      <c r="CP133" s="18" t="s">
        <v>98</v>
      </c>
      <c r="CQ133" s="18" t="s">
        <v>98</v>
      </c>
      <c r="CR133" s="18" t="s">
        <v>100</v>
      </c>
      <c r="CS133" s="18" t="s">
        <v>100</v>
      </c>
      <c r="CT133" s="19"/>
      <c r="CU133" s="18" t="s">
        <v>100</v>
      </c>
      <c r="CV133" s="18" t="s">
        <v>98</v>
      </c>
      <c r="CW133" s="18" t="s">
        <v>98</v>
      </c>
      <c r="CX133" s="18" t="s">
        <v>98</v>
      </c>
      <c r="CY133" s="18" t="s">
        <v>100</v>
      </c>
      <c r="CZ133" s="18" t="s">
        <v>98</v>
      </c>
      <c r="DA133" s="18" t="s">
        <v>100</v>
      </c>
      <c r="DB133" s="18" t="s">
        <v>100</v>
      </c>
      <c r="DC133" s="19"/>
      <c r="DD133" s="18" t="s">
        <v>98</v>
      </c>
      <c r="DE133" s="18" t="s">
        <v>100</v>
      </c>
      <c r="DF133" s="18" t="s">
        <v>100</v>
      </c>
      <c r="DG133" s="18" t="s">
        <v>100</v>
      </c>
      <c r="DH133" s="18" t="s">
        <v>100</v>
      </c>
      <c r="DI133" s="18" t="s">
        <v>100</v>
      </c>
      <c r="DJ133" s="19"/>
      <c r="DK133" s="23"/>
    </row>
    <row r="134" spans="1:115" s="33" customFormat="1" ht="21.75" customHeight="1" x14ac:dyDescent="0.25">
      <c r="A134" s="24">
        <v>42</v>
      </c>
      <c r="B134" s="25" t="s">
        <v>499</v>
      </c>
      <c r="C134" s="25" t="s">
        <v>109</v>
      </c>
      <c r="D134" s="26" t="s">
        <v>500</v>
      </c>
      <c r="E134" s="27" t="s">
        <v>350</v>
      </c>
      <c r="F134" s="27" t="s">
        <v>351</v>
      </c>
      <c r="G134" s="25" t="s">
        <v>501</v>
      </c>
      <c r="H134" s="25" t="s">
        <v>353</v>
      </c>
      <c r="I134" s="27" t="s">
        <v>354</v>
      </c>
      <c r="J134" s="25" t="s">
        <v>355</v>
      </c>
      <c r="K134" s="28">
        <v>1074</v>
      </c>
      <c r="L134" s="28">
        <v>1067</v>
      </c>
      <c r="M134" s="29">
        <v>1015</v>
      </c>
      <c r="N134" s="29">
        <v>1027</v>
      </c>
      <c r="O134" s="47">
        <v>1012</v>
      </c>
      <c r="P134" s="53">
        <v>1119000</v>
      </c>
      <c r="Q134" s="53">
        <v>1045000</v>
      </c>
      <c r="R134" s="53">
        <v>1171000</v>
      </c>
      <c r="S134" s="53">
        <v>1108000</v>
      </c>
      <c r="T134" s="54">
        <v>1123000</v>
      </c>
      <c r="U134" s="25" t="s">
        <v>356</v>
      </c>
      <c r="V134" s="26" t="s">
        <v>100</v>
      </c>
      <c r="W134" s="26">
        <v>9</v>
      </c>
      <c r="X134" s="26">
        <v>246</v>
      </c>
      <c r="Y134" s="26">
        <v>17</v>
      </c>
      <c r="Z134" s="26">
        <v>49696</v>
      </c>
      <c r="AA134" s="222">
        <v>15</v>
      </c>
      <c r="AB134" s="26">
        <v>36969</v>
      </c>
      <c r="AC134" s="94">
        <f t="shared" si="29"/>
        <v>27.333333333333332</v>
      </c>
      <c r="AD134" s="88">
        <f t="shared" si="30"/>
        <v>0.24308300395256918</v>
      </c>
      <c r="AE134" s="94">
        <f t="shared" si="31"/>
        <v>1.8888888888888888</v>
      </c>
      <c r="AF134" s="95">
        <f t="shared" si="34"/>
        <v>69.105691056910572</v>
      </c>
      <c r="AG134" s="95">
        <f t="shared" si="32"/>
        <v>5521.7777777777774</v>
      </c>
      <c r="AH134" s="91">
        <f t="shared" si="35"/>
        <v>49.10671936758893</v>
      </c>
      <c r="AI134" s="25">
        <v>30</v>
      </c>
      <c r="AJ134" s="25">
        <v>70</v>
      </c>
      <c r="AK134" s="25"/>
      <c r="AL134" s="25"/>
      <c r="AM134" s="25"/>
      <c r="AN134" s="25"/>
      <c r="AO134" s="26"/>
      <c r="AP134" s="222">
        <v>15</v>
      </c>
      <c r="AQ134" s="25"/>
      <c r="AR134" s="25">
        <v>80</v>
      </c>
      <c r="AS134" s="25"/>
      <c r="AT134" s="25">
        <v>70</v>
      </c>
      <c r="AU134" s="25"/>
      <c r="AV134" s="26">
        <v>70</v>
      </c>
      <c r="AW134" s="25" t="s">
        <v>98</v>
      </c>
      <c r="AX134" s="26"/>
      <c r="AY134" s="25" t="s">
        <v>100</v>
      </c>
      <c r="AZ134" s="25" t="s">
        <v>100</v>
      </c>
      <c r="BA134" s="25" t="s">
        <v>100</v>
      </c>
      <c r="BB134" s="25" t="s">
        <v>100</v>
      </c>
      <c r="BC134" s="25" t="s">
        <v>98</v>
      </c>
      <c r="BD134" s="26" t="s">
        <v>282</v>
      </c>
      <c r="BE134" s="25" t="s">
        <v>102</v>
      </c>
      <c r="BF134" s="26"/>
      <c r="BG134" s="25">
        <v>8817</v>
      </c>
      <c r="BH134" s="25">
        <v>7773</v>
      </c>
      <c r="BI134" s="25">
        <v>11808</v>
      </c>
      <c r="BJ134" s="25">
        <v>10982</v>
      </c>
      <c r="BK134" s="25">
        <v>9846</v>
      </c>
      <c r="BL134" s="230">
        <f t="shared" si="33"/>
        <v>12.945652173913043</v>
      </c>
      <c r="BM134" s="25">
        <v>2705</v>
      </c>
      <c r="BN134" s="25">
        <v>980</v>
      </c>
      <c r="BO134" s="25">
        <v>1804</v>
      </c>
      <c r="BP134" s="25">
        <v>3109</v>
      </c>
      <c r="BQ134" s="25">
        <v>3255</v>
      </c>
      <c r="BR134" s="25"/>
      <c r="BS134" s="25"/>
      <c r="BT134" s="25"/>
      <c r="BU134" s="25"/>
      <c r="BV134" s="25"/>
      <c r="BW134" s="25"/>
      <c r="BX134" s="25"/>
      <c r="BY134" s="25"/>
      <c r="BZ134" s="25"/>
      <c r="CA134" s="25">
        <v>3803</v>
      </c>
      <c r="CB134" s="25"/>
      <c r="CC134" s="25"/>
      <c r="CD134" s="25"/>
      <c r="CE134" s="25"/>
      <c r="CF134" s="26"/>
      <c r="CG134" s="26" t="s">
        <v>100</v>
      </c>
      <c r="CH134" s="26" t="s">
        <v>118</v>
      </c>
      <c r="CI134" s="25" t="s">
        <v>104</v>
      </c>
      <c r="CJ134" s="26"/>
      <c r="CK134" s="26" t="s">
        <v>105</v>
      </c>
      <c r="CL134" s="25" t="s">
        <v>98</v>
      </c>
      <c r="CM134" s="26" t="s">
        <v>357</v>
      </c>
      <c r="CN134" s="25" t="s">
        <v>100</v>
      </c>
      <c r="CO134" s="26"/>
      <c r="CP134" s="25" t="s">
        <v>98</v>
      </c>
      <c r="CQ134" s="25" t="s">
        <v>100</v>
      </c>
      <c r="CR134" s="25" t="s">
        <v>100</v>
      </c>
      <c r="CS134" s="25" t="s">
        <v>100</v>
      </c>
      <c r="CT134" s="26"/>
      <c r="CU134" s="25" t="s">
        <v>100</v>
      </c>
      <c r="CV134" s="25" t="s">
        <v>98</v>
      </c>
      <c r="CW134" s="25" t="s">
        <v>98</v>
      </c>
      <c r="CX134" s="25" t="s">
        <v>98</v>
      </c>
      <c r="CY134" s="25" t="s">
        <v>100</v>
      </c>
      <c r="CZ134" s="25" t="s">
        <v>100</v>
      </c>
      <c r="DA134" s="25" t="s">
        <v>100</v>
      </c>
      <c r="DB134" s="25" t="s">
        <v>100</v>
      </c>
      <c r="DC134" s="26"/>
      <c r="DD134" s="25" t="s">
        <v>98</v>
      </c>
      <c r="DE134" s="25" t="s">
        <v>100</v>
      </c>
      <c r="DF134" s="25" t="s">
        <v>100</v>
      </c>
      <c r="DG134" s="25" t="s">
        <v>100</v>
      </c>
      <c r="DH134" s="25" t="s">
        <v>100</v>
      </c>
      <c r="DI134" s="25" t="s">
        <v>100</v>
      </c>
      <c r="DJ134" s="26"/>
      <c r="DK134" s="32"/>
    </row>
    <row r="135" spans="1:115" s="33" customFormat="1" ht="21.75" customHeight="1" x14ac:dyDescent="0.25">
      <c r="A135" s="24">
        <v>87</v>
      </c>
      <c r="B135" s="25" t="s">
        <v>874</v>
      </c>
      <c r="C135" s="25" t="s">
        <v>875</v>
      </c>
      <c r="D135" s="26" t="s">
        <v>876</v>
      </c>
      <c r="E135" s="27" t="s">
        <v>877</v>
      </c>
      <c r="F135" s="27" t="s">
        <v>878</v>
      </c>
      <c r="G135" s="25" t="s">
        <v>879</v>
      </c>
      <c r="H135" s="25" t="s">
        <v>880</v>
      </c>
      <c r="I135" s="27" t="s">
        <v>877</v>
      </c>
      <c r="J135" s="25" t="s">
        <v>879</v>
      </c>
      <c r="K135" s="28">
        <v>1040</v>
      </c>
      <c r="L135" s="28">
        <v>1056</v>
      </c>
      <c r="M135" s="29">
        <v>1038</v>
      </c>
      <c r="N135" s="29">
        <v>1032</v>
      </c>
      <c r="O135" s="47">
        <v>1026</v>
      </c>
      <c r="P135" s="53">
        <v>1391906</v>
      </c>
      <c r="Q135" s="53">
        <v>1464631</v>
      </c>
      <c r="R135" s="53">
        <v>1498180</v>
      </c>
      <c r="S135" s="53">
        <v>1463147</v>
      </c>
      <c r="T135" s="54">
        <v>1525941</v>
      </c>
      <c r="U135" s="25" t="s">
        <v>881</v>
      </c>
      <c r="V135" s="26" t="s">
        <v>100</v>
      </c>
      <c r="W135" s="26">
        <v>7</v>
      </c>
      <c r="X135" s="26">
        <v>151</v>
      </c>
      <c r="Y135" s="26">
        <v>10</v>
      </c>
      <c r="Z135" s="26">
        <v>64321</v>
      </c>
      <c r="AA135" s="222">
        <v>20</v>
      </c>
      <c r="AB135" s="26">
        <v>24298</v>
      </c>
      <c r="AC135" s="94">
        <f t="shared" si="29"/>
        <v>21.571428571428573</v>
      </c>
      <c r="AD135" s="88">
        <f t="shared" si="30"/>
        <v>0.14717348927875243</v>
      </c>
      <c r="AE135" s="94">
        <f t="shared" si="31"/>
        <v>1.4285714285714286</v>
      </c>
      <c r="AF135" s="95">
        <f t="shared" si="34"/>
        <v>66.225165562913901</v>
      </c>
      <c r="AG135" s="95">
        <f t="shared" si="32"/>
        <v>9188.7142857142862</v>
      </c>
      <c r="AH135" s="91">
        <f t="shared" si="35"/>
        <v>62.691033138401558</v>
      </c>
      <c r="AI135" s="25">
        <v>17</v>
      </c>
      <c r="AJ135" s="25">
        <v>80</v>
      </c>
      <c r="AK135" s="25"/>
      <c r="AL135" s="25"/>
      <c r="AM135" s="25"/>
      <c r="AN135" s="25">
        <v>3</v>
      </c>
      <c r="AO135" s="26"/>
      <c r="AP135" s="222">
        <v>30</v>
      </c>
      <c r="AQ135" s="30">
        <v>0.25</v>
      </c>
      <c r="AR135" s="25"/>
      <c r="AS135" s="30">
        <v>0.25</v>
      </c>
      <c r="AT135" s="25"/>
      <c r="AU135" s="30">
        <v>1</v>
      </c>
      <c r="AV135" s="26"/>
      <c r="AW135" s="25" t="s">
        <v>98</v>
      </c>
      <c r="AX135" s="26"/>
      <c r="AY135" s="25" t="s">
        <v>98</v>
      </c>
      <c r="AZ135" s="25" t="s">
        <v>100</v>
      </c>
      <c r="BA135" s="25" t="s">
        <v>100</v>
      </c>
      <c r="BB135" s="25" t="s">
        <v>100</v>
      </c>
      <c r="BC135" s="25" t="s">
        <v>100</v>
      </c>
      <c r="BD135" s="26"/>
      <c r="BE135" s="25" t="s">
        <v>102</v>
      </c>
      <c r="BF135" s="26"/>
      <c r="BG135" s="25">
        <v>12257</v>
      </c>
      <c r="BH135" s="25">
        <v>12802</v>
      </c>
      <c r="BI135" s="25">
        <v>13943</v>
      </c>
      <c r="BJ135" s="25">
        <v>13036</v>
      </c>
      <c r="BK135" s="25">
        <v>13462</v>
      </c>
      <c r="BL135" s="230">
        <f t="shared" si="33"/>
        <v>16.763157894736842</v>
      </c>
      <c r="BM135" s="25"/>
      <c r="BN135" s="25">
        <v>1096</v>
      </c>
      <c r="BO135" s="25">
        <v>1566</v>
      </c>
      <c r="BP135" s="25">
        <v>3000</v>
      </c>
      <c r="BQ135" s="25">
        <v>3737</v>
      </c>
      <c r="BR135" s="25"/>
      <c r="BS135" s="25"/>
      <c r="BT135" s="25">
        <v>30173</v>
      </c>
      <c r="BU135" s="25">
        <v>1201</v>
      </c>
      <c r="BV135" s="25">
        <v>8755</v>
      </c>
      <c r="BW135" s="25"/>
      <c r="BX135" s="25"/>
      <c r="BY135" s="25"/>
      <c r="BZ135" s="25"/>
      <c r="CA135" s="25"/>
      <c r="CB135" s="25"/>
      <c r="CC135" s="25"/>
      <c r="CD135" s="25"/>
      <c r="CE135" s="25"/>
      <c r="CF135" s="26"/>
      <c r="CG135" s="26" t="s">
        <v>100</v>
      </c>
      <c r="CH135" s="26" t="s">
        <v>103</v>
      </c>
      <c r="CI135" s="25" t="s">
        <v>164</v>
      </c>
      <c r="CJ135" s="26"/>
      <c r="CK135" s="26" t="s">
        <v>105</v>
      </c>
      <c r="CL135" s="25" t="s">
        <v>100</v>
      </c>
      <c r="CM135" s="26"/>
      <c r="CN135" s="25" t="s">
        <v>100</v>
      </c>
      <c r="CO135" s="26"/>
      <c r="CP135" s="25" t="s">
        <v>100</v>
      </c>
      <c r="CQ135" s="25" t="s">
        <v>98</v>
      </c>
      <c r="CR135" s="25" t="s">
        <v>100</v>
      </c>
      <c r="CS135" s="25" t="s">
        <v>100</v>
      </c>
      <c r="CT135" s="26"/>
      <c r="CU135" s="25" t="s">
        <v>100</v>
      </c>
      <c r="CV135" s="25" t="s">
        <v>98</v>
      </c>
      <c r="CW135" s="25" t="s">
        <v>100</v>
      </c>
      <c r="CX135" s="25" t="s">
        <v>98</v>
      </c>
      <c r="CY135" s="25" t="s">
        <v>100</v>
      </c>
      <c r="CZ135" s="25" t="s">
        <v>100</v>
      </c>
      <c r="DA135" s="25" t="s">
        <v>100</v>
      </c>
      <c r="DB135" s="25" t="s">
        <v>100</v>
      </c>
      <c r="DC135" s="26"/>
      <c r="DD135" s="25" t="s">
        <v>98</v>
      </c>
      <c r="DE135" s="25" t="s">
        <v>100</v>
      </c>
      <c r="DF135" s="25" t="s">
        <v>100</v>
      </c>
      <c r="DG135" s="25" t="s">
        <v>100</v>
      </c>
      <c r="DH135" s="25" t="s">
        <v>100</v>
      </c>
      <c r="DI135" s="25" t="s">
        <v>100</v>
      </c>
      <c r="DJ135" s="26"/>
      <c r="DK135" s="32"/>
    </row>
    <row r="136" spans="1:115" s="33" customFormat="1" ht="21.75" customHeight="1" x14ac:dyDescent="0.25">
      <c r="A136" s="24">
        <v>34</v>
      </c>
      <c r="B136" s="25" t="s">
        <v>441</v>
      </c>
      <c r="C136" s="25" t="s">
        <v>109</v>
      </c>
      <c r="D136" s="26" t="s">
        <v>442</v>
      </c>
      <c r="E136" s="27" t="s">
        <v>296</v>
      </c>
      <c r="F136" s="27" t="s">
        <v>297</v>
      </c>
      <c r="G136" s="25" t="s">
        <v>298</v>
      </c>
      <c r="H136" s="25" t="s">
        <v>299</v>
      </c>
      <c r="I136" s="27" t="s">
        <v>300</v>
      </c>
      <c r="J136" s="25" t="s">
        <v>301</v>
      </c>
      <c r="K136" s="28">
        <v>1053</v>
      </c>
      <c r="L136" s="28">
        <v>1058</v>
      </c>
      <c r="M136" s="29">
        <v>1038</v>
      </c>
      <c r="N136" s="29">
        <v>1051</v>
      </c>
      <c r="O136" s="47">
        <v>1031</v>
      </c>
      <c r="P136" s="53">
        <v>989685</v>
      </c>
      <c r="Q136" s="53">
        <v>1019087</v>
      </c>
      <c r="R136" s="53">
        <v>997952</v>
      </c>
      <c r="S136" s="53">
        <v>1050506</v>
      </c>
      <c r="T136" s="54">
        <v>1070442</v>
      </c>
      <c r="U136" s="25"/>
      <c r="V136" s="26"/>
      <c r="W136" s="26">
        <v>5</v>
      </c>
      <c r="X136" s="26">
        <v>129</v>
      </c>
      <c r="Y136" s="26"/>
      <c r="Z136" s="26"/>
      <c r="AA136" s="222"/>
      <c r="AB136" s="26">
        <v>28145</v>
      </c>
      <c r="AC136" s="94">
        <f t="shared" si="29"/>
        <v>25.8</v>
      </c>
      <c r="AD136" s="88">
        <f t="shared" si="30"/>
        <v>0.12512124151309409</v>
      </c>
      <c r="AE136" s="94" t="str">
        <f t="shared" si="31"/>
        <v/>
      </c>
      <c r="AF136" s="95" t="str">
        <f t="shared" si="34"/>
        <v/>
      </c>
      <c r="AG136" s="95" t="str">
        <f t="shared" si="32"/>
        <v/>
      </c>
      <c r="AH136" s="91" t="str">
        <f t="shared" si="35"/>
        <v/>
      </c>
      <c r="AI136" s="25"/>
      <c r="AJ136" s="25"/>
      <c r="AK136" s="25"/>
      <c r="AL136" s="25"/>
      <c r="AM136" s="25"/>
      <c r="AN136" s="25"/>
      <c r="AO136" s="26"/>
      <c r="AP136" s="222"/>
      <c r="AQ136" s="25"/>
      <c r="AR136" s="25"/>
      <c r="AS136" s="25"/>
      <c r="AT136" s="25"/>
      <c r="AU136" s="25"/>
      <c r="AV136" s="26"/>
      <c r="AW136" s="25" t="s">
        <v>98</v>
      </c>
      <c r="AX136" s="26"/>
      <c r="AY136" s="25" t="s">
        <v>100</v>
      </c>
      <c r="AZ136" s="25" t="s">
        <v>100</v>
      </c>
      <c r="BA136" s="25" t="s">
        <v>100</v>
      </c>
      <c r="BB136" s="25" t="s">
        <v>100</v>
      </c>
      <c r="BC136" s="25" t="s">
        <v>100</v>
      </c>
      <c r="BD136" s="26"/>
      <c r="BE136" s="25" t="s">
        <v>102</v>
      </c>
      <c r="BF136" s="26"/>
      <c r="BG136" s="25">
        <v>6963</v>
      </c>
      <c r="BH136" s="25">
        <v>7554</v>
      </c>
      <c r="BI136" s="25">
        <v>8086</v>
      </c>
      <c r="BJ136" s="25">
        <v>8380</v>
      </c>
      <c r="BK136" s="25">
        <v>8674</v>
      </c>
      <c r="BL136" s="230">
        <f t="shared" si="33"/>
        <v>11.839961202715809</v>
      </c>
      <c r="BM136" s="25">
        <v>1400</v>
      </c>
      <c r="BN136" s="25">
        <v>183</v>
      </c>
      <c r="BO136" s="25">
        <v>2227</v>
      </c>
      <c r="BP136" s="25">
        <v>2189</v>
      </c>
      <c r="BQ136" s="25">
        <v>3533</v>
      </c>
      <c r="BR136" s="25"/>
      <c r="BS136" s="25"/>
      <c r="BT136" s="25"/>
      <c r="BU136" s="25"/>
      <c r="BV136" s="25"/>
      <c r="BW136" s="25"/>
      <c r="BX136" s="25"/>
      <c r="BY136" s="25"/>
      <c r="BZ136" s="25"/>
      <c r="CA136" s="25"/>
      <c r="CB136" s="25"/>
      <c r="CC136" s="25"/>
      <c r="CD136" s="25"/>
      <c r="CE136" s="25"/>
      <c r="CF136" s="26"/>
      <c r="CG136" s="26" t="s">
        <v>98</v>
      </c>
      <c r="CH136" s="26" t="s">
        <v>143</v>
      </c>
      <c r="CI136" s="25"/>
      <c r="CJ136" s="37" t="s">
        <v>154</v>
      </c>
      <c r="CK136" s="26"/>
      <c r="CL136" s="25" t="s">
        <v>100</v>
      </c>
      <c r="CM136" s="26"/>
      <c r="CN136" s="25" t="s">
        <v>100</v>
      </c>
      <c r="CO136" s="26"/>
      <c r="CP136" s="25" t="s">
        <v>98</v>
      </c>
      <c r="CQ136" s="25" t="s">
        <v>100</v>
      </c>
      <c r="CR136" s="25" t="s">
        <v>100</v>
      </c>
      <c r="CS136" s="25" t="s">
        <v>100</v>
      </c>
      <c r="CT136" s="26"/>
      <c r="CU136" s="25" t="s">
        <v>100</v>
      </c>
      <c r="CV136" s="25" t="s">
        <v>100</v>
      </c>
      <c r="CW136" s="25" t="s">
        <v>100</v>
      </c>
      <c r="CX136" s="25" t="s">
        <v>98</v>
      </c>
      <c r="CY136" s="25" t="s">
        <v>100</v>
      </c>
      <c r="CZ136" s="25" t="s">
        <v>98</v>
      </c>
      <c r="DA136" s="25" t="s">
        <v>100</v>
      </c>
      <c r="DB136" s="25" t="s">
        <v>100</v>
      </c>
      <c r="DC136" s="26"/>
      <c r="DD136" s="25" t="s">
        <v>98</v>
      </c>
      <c r="DE136" s="25" t="s">
        <v>98</v>
      </c>
      <c r="DF136" s="25" t="s">
        <v>100</v>
      </c>
      <c r="DG136" s="25" t="s">
        <v>100</v>
      </c>
      <c r="DH136" s="25" t="s">
        <v>100</v>
      </c>
      <c r="DI136" s="25" t="s">
        <v>100</v>
      </c>
      <c r="DJ136" s="26"/>
      <c r="DK136" s="32"/>
    </row>
    <row r="137" spans="1:115" s="11" customFormat="1" ht="21.75" customHeight="1" x14ac:dyDescent="0.25">
      <c r="A137" s="24">
        <v>108</v>
      </c>
      <c r="B137" s="25" t="s">
        <v>1033</v>
      </c>
      <c r="C137" s="25" t="s">
        <v>1034</v>
      </c>
      <c r="D137" s="26" t="s">
        <v>1035</v>
      </c>
      <c r="E137" s="27" t="s">
        <v>1036</v>
      </c>
      <c r="F137" s="27" t="s">
        <v>1037</v>
      </c>
      <c r="G137" s="25" t="s">
        <v>1038</v>
      </c>
      <c r="H137" s="25" t="s">
        <v>1039</v>
      </c>
      <c r="I137" s="27" t="s">
        <v>1040</v>
      </c>
      <c r="J137" s="25" t="s">
        <v>1041</v>
      </c>
      <c r="K137" s="28">
        <v>1189</v>
      </c>
      <c r="L137" s="28">
        <v>1182</v>
      </c>
      <c r="M137" s="29">
        <v>1148</v>
      </c>
      <c r="N137" s="29">
        <v>1127</v>
      </c>
      <c r="O137" s="47">
        <v>1116</v>
      </c>
      <c r="P137" s="53">
        <v>993000</v>
      </c>
      <c r="Q137" s="53">
        <v>983000</v>
      </c>
      <c r="R137" s="53">
        <v>1018000</v>
      </c>
      <c r="S137" s="53">
        <v>1106000</v>
      </c>
      <c r="T137" s="54">
        <v>1066000</v>
      </c>
      <c r="U137" s="25"/>
      <c r="V137" s="26" t="s">
        <v>98</v>
      </c>
      <c r="W137" s="26">
        <v>5</v>
      </c>
      <c r="X137" s="26">
        <v>138</v>
      </c>
      <c r="Y137" s="26">
        <v>12</v>
      </c>
      <c r="Z137" s="26">
        <v>77542</v>
      </c>
      <c r="AA137" s="222">
        <v>17</v>
      </c>
      <c r="AB137" s="26">
        <v>93592</v>
      </c>
      <c r="AC137" s="94">
        <f t="shared" si="29"/>
        <v>27.6</v>
      </c>
      <c r="AD137" s="88">
        <f t="shared" si="30"/>
        <v>0.12365591397849462</v>
      </c>
      <c r="AE137" s="94">
        <f t="shared" si="31"/>
        <v>2.4</v>
      </c>
      <c r="AF137" s="95">
        <f t="shared" si="34"/>
        <v>86.956521739130437</v>
      </c>
      <c r="AG137" s="95">
        <f t="shared" si="32"/>
        <v>15508.4</v>
      </c>
      <c r="AH137" s="91">
        <f t="shared" si="35"/>
        <v>69.482078853046602</v>
      </c>
      <c r="AI137" s="25">
        <v>10</v>
      </c>
      <c r="AJ137" s="25">
        <v>90</v>
      </c>
      <c r="AK137" s="25"/>
      <c r="AL137" s="25"/>
      <c r="AM137" s="25"/>
      <c r="AN137" s="25"/>
      <c r="AO137" s="26"/>
      <c r="AP137" s="222">
        <v>10</v>
      </c>
      <c r="AQ137" s="30">
        <v>1</v>
      </c>
      <c r="AR137" s="25"/>
      <c r="AS137" s="30">
        <v>0.5</v>
      </c>
      <c r="AT137" s="25"/>
      <c r="AU137" s="30">
        <v>0.25</v>
      </c>
      <c r="AV137" s="26"/>
      <c r="AW137" s="25" t="s">
        <v>98</v>
      </c>
      <c r="AX137" s="26"/>
      <c r="AY137" s="25" t="s">
        <v>100</v>
      </c>
      <c r="AZ137" s="25" t="s">
        <v>100</v>
      </c>
      <c r="BA137" s="25" t="s">
        <v>100</v>
      </c>
      <c r="BB137" s="25" t="s">
        <v>100</v>
      </c>
      <c r="BC137" s="25" t="s">
        <v>98</v>
      </c>
      <c r="BD137" s="26" t="s">
        <v>1042</v>
      </c>
      <c r="BE137" s="25" t="s">
        <v>102</v>
      </c>
      <c r="BF137" s="26"/>
      <c r="BG137" s="25">
        <v>13448</v>
      </c>
      <c r="BH137" s="25">
        <v>13972</v>
      </c>
      <c r="BI137" s="25">
        <v>16101</v>
      </c>
      <c r="BJ137" s="25">
        <v>15454</v>
      </c>
      <c r="BK137" s="25">
        <v>16927</v>
      </c>
      <c r="BL137" s="230">
        <f t="shared" si="33"/>
        <v>17.844982078853047</v>
      </c>
      <c r="BM137" s="25">
        <v>150</v>
      </c>
      <c r="BN137" s="25">
        <v>4112</v>
      </c>
      <c r="BO137" s="25">
        <v>3218</v>
      </c>
      <c r="BP137" s="25">
        <v>612</v>
      </c>
      <c r="BQ137" s="25">
        <v>2988</v>
      </c>
      <c r="BR137" s="25"/>
      <c r="BS137" s="25"/>
      <c r="BT137" s="25"/>
      <c r="BU137" s="25"/>
      <c r="BV137" s="25"/>
      <c r="BW137" s="25"/>
      <c r="BX137" s="25"/>
      <c r="BY137" s="25"/>
      <c r="BZ137" s="25"/>
      <c r="CA137" s="25"/>
      <c r="CB137" s="25"/>
      <c r="CC137" s="25"/>
      <c r="CD137" s="25"/>
      <c r="CE137" s="25"/>
      <c r="CF137" s="26"/>
      <c r="CG137" s="26" t="s">
        <v>100</v>
      </c>
      <c r="CH137" s="26" t="s">
        <v>103</v>
      </c>
      <c r="CI137" s="36" t="s">
        <v>104</v>
      </c>
      <c r="CJ137" s="26" t="s">
        <v>1043</v>
      </c>
      <c r="CK137" s="26" t="s">
        <v>105</v>
      </c>
      <c r="CL137" s="25" t="s">
        <v>100</v>
      </c>
      <c r="CM137" s="26"/>
      <c r="CN137" s="25" t="s">
        <v>100</v>
      </c>
      <c r="CO137" s="26"/>
      <c r="CP137" s="25" t="s">
        <v>98</v>
      </c>
      <c r="CQ137" s="25" t="s">
        <v>100</v>
      </c>
      <c r="CR137" s="25" t="s">
        <v>100</v>
      </c>
      <c r="CS137" s="25" t="s">
        <v>100</v>
      </c>
      <c r="CT137" s="26"/>
      <c r="CU137" s="25" t="s">
        <v>100</v>
      </c>
      <c r="CV137" s="25" t="s">
        <v>100</v>
      </c>
      <c r="CW137" s="25" t="s">
        <v>98</v>
      </c>
      <c r="CX137" s="25" t="s">
        <v>98</v>
      </c>
      <c r="CY137" s="25" t="s">
        <v>100</v>
      </c>
      <c r="CZ137" s="25" t="s">
        <v>98</v>
      </c>
      <c r="DA137" s="25" t="s">
        <v>100</v>
      </c>
      <c r="DB137" s="25" t="s">
        <v>100</v>
      </c>
      <c r="DC137" s="26"/>
      <c r="DD137" s="25" t="s">
        <v>98</v>
      </c>
      <c r="DE137" s="25" t="s">
        <v>100</v>
      </c>
      <c r="DF137" s="25" t="s">
        <v>100</v>
      </c>
      <c r="DG137" s="25" t="s">
        <v>100</v>
      </c>
      <c r="DH137" s="25" t="s">
        <v>100</v>
      </c>
      <c r="DI137" s="25" t="s">
        <v>100</v>
      </c>
      <c r="DJ137" s="26"/>
      <c r="DK137" s="32" t="s">
        <v>1044</v>
      </c>
    </row>
    <row r="138" spans="1:115" s="11" customFormat="1" ht="21.75" customHeight="1" x14ac:dyDescent="0.25">
      <c r="A138" s="17">
        <v>69</v>
      </c>
      <c r="B138" s="18" t="s">
        <v>726</v>
      </c>
      <c r="C138" s="18" t="s">
        <v>109</v>
      </c>
      <c r="D138" s="19" t="s">
        <v>727</v>
      </c>
      <c r="E138" s="20">
        <v>1704804025</v>
      </c>
      <c r="F138" s="20"/>
      <c r="G138" s="18" t="s">
        <v>728</v>
      </c>
      <c r="H138" s="18" t="s">
        <v>729</v>
      </c>
      <c r="I138" s="20">
        <v>1704804025</v>
      </c>
      <c r="J138" s="18" t="s">
        <v>728</v>
      </c>
      <c r="K138" s="21">
        <v>1217</v>
      </c>
      <c r="L138" s="21">
        <v>1188</v>
      </c>
      <c r="M138" s="22">
        <v>1176</v>
      </c>
      <c r="N138" s="22">
        <v>1162</v>
      </c>
      <c r="O138" s="46">
        <v>1145</v>
      </c>
      <c r="P138" s="51">
        <v>891106</v>
      </c>
      <c r="Q138" s="51">
        <v>998644</v>
      </c>
      <c r="R138" s="51">
        <v>1139260</v>
      </c>
      <c r="S138" s="51">
        <v>1087576</v>
      </c>
      <c r="T138" s="52">
        <v>1117932</v>
      </c>
      <c r="U138" s="18"/>
      <c r="V138" s="19" t="s">
        <v>98</v>
      </c>
      <c r="W138" s="19">
        <v>10</v>
      </c>
      <c r="X138" s="19">
        <v>251</v>
      </c>
      <c r="Y138" s="19">
        <v>18</v>
      </c>
      <c r="Z138" s="19">
        <v>120100</v>
      </c>
      <c r="AA138" s="223">
        <v>18</v>
      </c>
      <c r="AB138" s="19">
        <v>22150</v>
      </c>
      <c r="AC138" s="94">
        <f t="shared" si="29"/>
        <v>25.1</v>
      </c>
      <c r="AD138" s="88">
        <f t="shared" si="30"/>
        <v>0.21921397379912663</v>
      </c>
      <c r="AE138" s="94">
        <f t="shared" si="31"/>
        <v>1.8</v>
      </c>
      <c r="AF138" s="95">
        <f t="shared" si="34"/>
        <v>71.713147410358559</v>
      </c>
      <c r="AG138" s="95">
        <f t="shared" si="32"/>
        <v>12010</v>
      </c>
      <c r="AH138" s="91">
        <f t="shared" si="35"/>
        <v>104.89082969432314</v>
      </c>
      <c r="AI138" s="18">
        <v>72</v>
      </c>
      <c r="AJ138" s="18">
        <v>28</v>
      </c>
      <c r="AK138" s="18"/>
      <c r="AL138" s="18"/>
      <c r="AM138" s="18"/>
      <c r="AN138" s="18"/>
      <c r="AO138" s="19"/>
      <c r="AP138" s="223">
        <v>30</v>
      </c>
      <c r="AQ138" s="18" t="s">
        <v>99</v>
      </c>
      <c r="AR138" s="18"/>
      <c r="AS138" s="18" t="s">
        <v>99</v>
      </c>
      <c r="AT138" s="18"/>
      <c r="AU138" s="18" t="s">
        <v>99</v>
      </c>
      <c r="AV138" s="19"/>
      <c r="AW138" s="18" t="s">
        <v>98</v>
      </c>
      <c r="AX138" s="19"/>
      <c r="AY138" s="18" t="s">
        <v>98</v>
      </c>
      <c r="AZ138" s="18" t="s">
        <v>100</v>
      </c>
      <c r="BA138" s="18" t="s">
        <v>100</v>
      </c>
      <c r="BB138" s="18" t="s">
        <v>100</v>
      </c>
      <c r="BC138" s="18" t="s">
        <v>100</v>
      </c>
      <c r="BD138" s="19"/>
      <c r="BE138" s="18" t="s">
        <v>102</v>
      </c>
      <c r="BF138" s="19"/>
      <c r="BG138" s="18">
        <v>19186</v>
      </c>
      <c r="BH138" s="18">
        <v>19643</v>
      </c>
      <c r="BI138" s="18">
        <v>18853</v>
      </c>
      <c r="BJ138" s="18">
        <v>18355</v>
      </c>
      <c r="BK138" s="18">
        <v>19888</v>
      </c>
      <c r="BL138" s="230">
        <f t="shared" si="33"/>
        <v>19.663755458515283</v>
      </c>
      <c r="BM138" s="18">
        <v>2512</v>
      </c>
      <c r="BN138" s="18">
        <v>879</v>
      </c>
      <c r="BO138" s="18">
        <v>6577</v>
      </c>
      <c r="BP138" s="18">
        <v>5049</v>
      </c>
      <c r="BQ138" s="18">
        <v>2627</v>
      </c>
      <c r="BR138" s="18">
        <v>23960</v>
      </c>
      <c r="BS138" s="18"/>
      <c r="BT138" s="18"/>
      <c r="BU138" s="18"/>
      <c r="BV138" s="18"/>
      <c r="BW138" s="18"/>
      <c r="BX138" s="18"/>
      <c r="BY138" s="18"/>
      <c r="BZ138" s="18"/>
      <c r="CA138" s="18"/>
      <c r="CB138" s="18"/>
      <c r="CC138" s="18"/>
      <c r="CD138" s="18"/>
      <c r="CE138" s="18"/>
      <c r="CF138" s="19"/>
      <c r="CG138" s="19" t="s">
        <v>100</v>
      </c>
      <c r="CH138" s="19" t="s">
        <v>103</v>
      </c>
      <c r="CI138" s="36"/>
      <c r="CJ138" s="19" t="s">
        <v>154</v>
      </c>
      <c r="CK138" s="19" t="s">
        <v>105</v>
      </c>
      <c r="CL138" s="18" t="s">
        <v>100</v>
      </c>
      <c r="CM138" s="19"/>
      <c r="CN138" s="18" t="s">
        <v>100</v>
      </c>
      <c r="CO138" s="19"/>
      <c r="CP138" s="18" t="s">
        <v>100</v>
      </c>
      <c r="CQ138" s="18" t="s">
        <v>100</v>
      </c>
      <c r="CR138" s="18" t="s">
        <v>100</v>
      </c>
      <c r="CS138" s="18" t="s">
        <v>100</v>
      </c>
      <c r="CT138" s="19"/>
      <c r="CU138" s="18" t="s">
        <v>100</v>
      </c>
      <c r="CV138" s="18" t="s">
        <v>98</v>
      </c>
      <c r="CW138" s="18" t="s">
        <v>100</v>
      </c>
      <c r="CX138" s="18" t="s">
        <v>98</v>
      </c>
      <c r="CY138" s="18" t="s">
        <v>100</v>
      </c>
      <c r="CZ138" s="18" t="s">
        <v>100</v>
      </c>
      <c r="DA138" s="18" t="s">
        <v>100</v>
      </c>
      <c r="DB138" s="18" t="s">
        <v>100</v>
      </c>
      <c r="DC138" s="19"/>
      <c r="DD138" s="18" t="s">
        <v>98</v>
      </c>
      <c r="DE138" s="18" t="s">
        <v>100</v>
      </c>
      <c r="DF138" s="18" t="s">
        <v>100</v>
      </c>
      <c r="DG138" s="18" t="s">
        <v>98</v>
      </c>
      <c r="DH138" s="18" t="s">
        <v>98</v>
      </c>
      <c r="DI138" s="18" t="s">
        <v>100</v>
      </c>
      <c r="DJ138" s="19"/>
      <c r="DK138" s="23"/>
    </row>
    <row r="139" spans="1:115" s="33" customFormat="1" ht="21.75" customHeight="1" x14ac:dyDescent="0.25">
      <c r="A139" s="24">
        <v>178</v>
      </c>
      <c r="B139" s="25" t="s">
        <v>1563</v>
      </c>
      <c r="C139" s="25" t="s">
        <v>1564</v>
      </c>
      <c r="D139" s="26" t="s">
        <v>1565</v>
      </c>
      <c r="E139" s="27" t="s">
        <v>112</v>
      </c>
      <c r="F139" s="27" t="s">
        <v>113</v>
      </c>
      <c r="G139" s="25" t="s">
        <v>114</v>
      </c>
      <c r="H139" s="25" t="s">
        <v>366</v>
      </c>
      <c r="I139" s="27" t="s">
        <v>116</v>
      </c>
      <c r="J139" s="25" t="s">
        <v>114</v>
      </c>
      <c r="K139" s="28">
        <v>1258</v>
      </c>
      <c r="L139" s="28">
        <v>1229</v>
      </c>
      <c r="M139" s="29">
        <v>1216</v>
      </c>
      <c r="N139" s="29">
        <v>1204</v>
      </c>
      <c r="O139" s="47">
        <v>1186</v>
      </c>
      <c r="P139" s="53">
        <v>1416281</v>
      </c>
      <c r="Q139" s="53">
        <v>1495847</v>
      </c>
      <c r="R139" s="53">
        <v>1621450</v>
      </c>
      <c r="S139" s="53">
        <v>1335245</v>
      </c>
      <c r="T139" s="54">
        <v>1124321</v>
      </c>
      <c r="U139" s="25"/>
      <c r="V139" s="26" t="s">
        <v>98</v>
      </c>
      <c r="W139" s="26">
        <v>5</v>
      </c>
      <c r="X139" s="26">
        <v>105</v>
      </c>
      <c r="Y139" s="26">
        <v>13</v>
      </c>
      <c r="Z139" s="26">
        <v>46000</v>
      </c>
      <c r="AA139" s="222">
        <v>15</v>
      </c>
      <c r="AB139" s="26">
        <v>128000</v>
      </c>
      <c r="AC139" s="94">
        <f t="shared" si="29"/>
        <v>21</v>
      </c>
      <c r="AD139" s="88">
        <f t="shared" si="30"/>
        <v>8.8532883642495785E-2</v>
      </c>
      <c r="AE139" s="94">
        <f t="shared" si="31"/>
        <v>2.6</v>
      </c>
      <c r="AF139" s="95">
        <f t="shared" si="34"/>
        <v>123.80952380952381</v>
      </c>
      <c r="AG139" s="95">
        <f t="shared" si="32"/>
        <v>9200</v>
      </c>
      <c r="AH139" s="91">
        <f t="shared" si="35"/>
        <v>38.785834738617204</v>
      </c>
      <c r="AI139" s="25"/>
      <c r="AJ139" s="25">
        <v>80</v>
      </c>
      <c r="AK139" s="25"/>
      <c r="AL139" s="25"/>
      <c r="AM139" s="25"/>
      <c r="AN139" s="25"/>
      <c r="AO139" s="26">
        <v>20</v>
      </c>
      <c r="AP139" s="222">
        <v>20</v>
      </c>
      <c r="AQ139" s="25" t="s">
        <v>99</v>
      </c>
      <c r="AR139" s="25"/>
      <c r="AS139" s="25" t="s">
        <v>99</v>
      </c>
      <c r="AT139" s="25"/>
      <c r="AU139" s="25" t="s">
        <v>99</v>
      </c>
      <c r="AV139" s="26"/>
      <c r="AW139" s="25" t="s">
        <v>98</v>
      </c>
      <c r="AX139" s="26"/>
      <c r="AY139" s="25" t="s">
        <v>100</v>
      </c>
      <c r="AZ139" s="25" t="s">
        <v>100</v>
      </c>
      <c r="BA139" s="25" t="s">
        <v>100</v>
      </c>
      <c r="BB139" s="25" t="s">
        <v>100</v>
      </c>
      <c r="BC139" s="25" t="s">
        <v>98</v>
      </c>
      <c r="BD139" s="26" t="s">
        <v>117</v>
      </c>
      <c r="BE139" s="25" t="s">
        <v>102</v>
      </c>
      <c r="BF139" s="26"/>
      <c r="BG139" s="25">
        <v>6942</v>
      </c>
      <c r="BH139" s="25">
        <v>8544</v>
      </c>
      <c r="BI139" s="25">
        <v>7601</v>
      </c>
      <c r="BJ139" s="25">
        <v>8684</v>
      </c>
      <c r="BK139" s="25">
        <v>8735</v>
      </c>
      <c r="BL139" s="230">
        <f t="shared" si="33"/>
        <v>7.463743676222597</v>
      </c>
      <c r="BM139" s="25">
        <v>2166</v>
      </c>
      <c r="BN139" s="25">
        <v>1248</v>
      </c>
      <c r="BO139" s="25">
        <v>3037</v>
      </c>
      <c r="BP139" s="25">
        <v>2462</v>
      </c>
      <c r="BQ139" s="25">
        <v>117</v>
      </c>
      <c r="BR139" s="25">
        <v>4708</v>
      </c>
      <c r="BS139" s="25"/>
      <c r="BT139" s="25"/>
      <c r="BU139" s="25"/>
      <c r="BV139" s="25"/>
      <c r="BW139" s="25"/>
      <c r="BX139" s="25"/>
      <c r="BY139" s="25"/>
      <c r="BZ139" s="25"/>
      <c r="CA139" s="25"/>
      <c r="CB139" s="25"/>
      <c r="CC139" s="25"/>
      <c r="CD139" s="25"/>
      <c r="CE139" s="25"/>
      <c r="CF139" s="26"/>
      <c r="CG139" s="26" t="s">
        <v>100</v>
      </c>
      <c r="CH139" s="26" t="s">
        <v>118</v>
      </c>
      <c r="CI139" s="25" t="s">
        <v>164</v>
      </c>
      <c r="CJ139" s="26"/>
      <c r="CK139" s="26" t="s">
        <v>105</v>
      </c>
      <c r="CL139" s="25" t="s">
        <v>98</v>
      </c>
      <c r="CM139" s="26" t="s">
        <v>1566</v>
      </c>
      <c r="CN139" s="25" t="s">
        <v>98</v>
      </c>
      <c r="CO139" s="26" t="s">
        <v>872</v>
      </c>
      <c r="CP139" s="25" t="s">
        <v>98</v>
      </c>
      <c r="CQ139" s="25" t="s">
        <v>98</v>
      </c>
      <c r="CR139" s="25" t="s">
        <v>100</v>
      </c>
      <c r="CS139" s="25" t="s">
        <v>100</v>
      </c>
      <c r="CT139" s="26"/>
      <c r="CU139" s="25" t="s">
        <v>100</v>
      </c>
      <c r="CV139" s="25" t="s">
        <v>98</v>
      </c>
      <c r="CW139" s="25" t="s">
        <v>98</v>
      </c>
      <c r="CX139" s="25" t="s">
        <v>98</v>
      </c>
      <c r="CY139" s="25" t="s">
        <v>100</v>
      </c>
      <c r="CZ139" s="25" t="s">
        <v>98</v>
      </c>
      <c r="DA139" s="25" t="s">
        <v>100</v>
      </c>
      <c r="DB139" s="25" t="s">
        <v>100</v>
      </c>
      <c r="DC139" s="26"/>
      <c r="DD139" s="25" t="s">
        <v>98</v>
      </c>
      <c r="DE139" s="25" t="s">
        <v>100</v>
      </c>
      <c r="DF139" s="25" t="s">
        <v>100</v>
      </c>
      <c r="DG139" s="25" t="s">
        <v>100</v>
      </c>
      <c r="DH139" s="25" t="s">
        <v>100</v>
      </c>
      <c r="DI139" s="25" t="s">
        <v>100</v>
      </c>
      <c r="DJ139" s="26"/>
      <c r="DK139" s="32"/>
    </row>
    <row r="140" spans="1:115" s="33" customFormat="1" ht="21.75" customHeight="1" x14ac:dyDescent="0.25">
      <c r="A140" s="24">
        <v>149</v>
      </c>
      <c r="B140" s="25" t="s">
        <v>1354</v>
      </c>
      <c r="C140" s="25" t="s">
        <v>109</v>
      </c>
      <c r="D140" s="26" t="s">
        <v>1355</v>
      </c>
      <c r="E140" s="27" t="s">
        <v>328</v>
      </c>
      <c r="F140" s="27" t="s">
        <v>329</v>
      </c>
      <c r="G140" s="25" t="s">
        <v>330</v>
      </c>
      <c r="H140" s="25" t="s">
        <v>331</v>
      </c>
      <c r="I140" s="27" t="s">
        <v>328</v>
      </c>
      <c r="J140" s="25" t="s">
        <v>332</v>
      </c>
      <c r="K140" s="28">
        <v>1245</v>
      </c>
      <c r="L140" s="28">
        <v>1248</v>
      </c>
      <c r="M140" s="29">
        <v>1235</v>
      </c>
      <c r="N140" s="29">
        <v>1221</v>
      </c>
      <c r="O140" s="47">
        <v>1202</v>
      </c>
      <c r="P140" s="53">
        <v>1028910</v>
      </c>
      <c r="Q140" s="53">
        <v>1114249</v>
      </c>
      <c r="R140" s="53">
        <v>1254989</v>
      </c>
      <c r="S140" s="53">
        <v>1205647</v>
      </c>
      <c r="T140" s="54">
        <v>1329050</v>
      </c>
      <c r="U140" s="25"/>
      <c r="V140" s="26" t="s">
        <v>98</v>
      </c>
      <c r="W140" s="26">
        <v>7</v>
      </c>
      <c r="X140" s="26">
        <v>178</v>
      </c>
      <c r="Y140" s="26"/>
      <c r="Z140" s="26">
        <v>42815</v>
      </c>
      <c r="AA140" s="222">
        <v>28</v>
      </c>
      <c r="AB140" s="26">
        <v>22833</v>
      </c>
      <c r="AC140" s="94">
        <f t="shared" si="29"/>
        <v>25.428571428571427</v>
      </c>
      <c r="AD140" s="88">
        <f t="shared" si="30"/>
        <v>0.1480865224625624</v>
      </c>
      <c r="AE140" s="94" t="str">
        <f t="shared" si="31"/>
        <v/>
      </c>
      <c r="AF140" s="95" t="str">
        <f t="shared" si="34"/>
        <v/>
      </c>
      <c r="AG140" s="95">
        <f t="shared" si="32"/>
        <v>6116.4285714285716</v>
      </c>
      <c r="AH140" s="91">
        <f t="shared" si="35"/>
        <v>35.619800332778702</v>
      </c>
      <c r="AI140" s="25"/>
      <c r="AJ140" s="25"/>
      <c r="AK140" s="25"/>
      <c r="AL140" s="25"/>
      <c r="AM140" s="25">
        <v>80</v>
      </c>
      <c r="AN140" s="25">
        <v>20</v>
      </c>
      <c r="AO140" s="26"/>
      <c r="AP140" s="222">
        <v>5</v>
      </c>
      <c r="AQ140" s="30">
        <v>1</v>
      </c>
      <c r="AR140" s="25"/>
      <c r="AS140" s="30">
        <v>0.5</v>
      </c>
      <c r="AT140" s="25"/>
      <c r="AU140" s="25" t="s">
        <v>99</v>
      </c>
      <c r="AV140" s="26"/>
      <c r="AW140" s="25" t="s">
        <v>98</v>
      </c>
      <c r="AX140" s="26"/>
      <c r="AY140" s="25" t="s">
        <v>100</v>
      </c>
      <c r="AZ140" s="25" t="s">
        <v>100</v>
      </c>
      <c r="BA140" s="25" t="s">
        <v>100</v>
      </c>
      <c r="BB140" s="25" t="s">
        <v>100</v>
      </c>
      <c r="BC140" s="25" t="s">
        <v>98</v>
      </c>
      <c r="BD140" s="26" t="s">
        <v>333</v>
      </c>
      <c r="BE140" s="25" t="s">
        <v>102</v>
      </c>
      <c r="BF140" s="26"/>
      <c r="BG140" s="25">
        <v>9600</v>
      </c>
      <c r="BH140" s="25">
        <v>8283</v>
      </c>
      <c r="BI140" s="25">
        <v>9830</v>
      </c>
      <c r="BJ140" s="25">
        <v>10371</v>
      </c>
      <c r="BK140" s="25">
        <v>10678</v>
      </c>
      <c r="BL140" s="230">
        <f t="shared" si="33"/>
        <v>9.5232945091514143</v>
      </c>
      <c r="BM140" s="25">
        <v>1548</v>
      </c>
      <c r="BN140" s="25"/>
      <c r="BO140" s="25">
        <v>92</v>
      </c>
      <c r="BP140" s="25">
        <v>963</v>
      </c>
      <c r="BQ140" s="25">
        <v>769</v>
      </c>
      <c r="BR140" s="25"/>
      <c r="BS140" s="25"/>
      <c r="BT140" s="25"/>
      <c r="BU140" s="25"/>
      <c r="BV140" s="25">
        <v>3330</v>
      </c>
      <c r="BW140" s="25"/>
      <c r="BX140" s="25"/>
      <c r="BY140" s="25"/>
      <c r="BZ140" s="25"/>
      <c r="CA140" s="25"/>
      <c r="CB140" s="25"/>
      <c r="CC140" s="25"/>
      <c r="CD140" s="25"/>
      <c r="CE140" s="25"/>
      <c r="CF140" s="26"/>
      <c r="CG140" s="26" t="s">
        <v>100</v>
      </c>
      <c r="CH140" s="26" t="s">
        <v>118</v>
      </c>
      <c r="CI140" s="25" t="s">
        <v>164</v>
      </c>
      <c r="CJ140" s="26"/>
      <c r="CK140" s="26" t="s">
        <v>334</v>
      </c>
      <c r="CL140" s="25" t="s">
        <v>98</v>
      </c>
      <c r="CM140" s="26" t="s">
        <v>1356</v>
      </c>
      <c r="CN140" s="25" t="s">
        <v>98</v>
      </c>
      <c r="CO140" s="26" t="s">
        <v>1357</v>
      </c>
      <c r="CP140" s="25" t="s">
        <v>100</v>
      </c>
      <c r="CQ140" s="25" t="s">
        <v>98</v>
      </c>
      <c r="CR140" s="25" t="s">
        <v>100</v>
      </c>
      <c r="CS140" s="25" t="s">
        <v>100</v>
      </c>
      <c r="CT140" s="26"/>
      <c r="CU140" s="25" t="s">
        <v>100</v>
      </c>
      <c r="CV140" s="25" t="s">
        <v>98</v>
      </c>
      <c r="CW140" s="25" t="s">
        <v>100</v>
      </c>
      <c r="CX140" s="25" t="s">
        <v>98</v>
      </c>
      <c r="CY140" s="25" t="s">
        <v>100</v>
      </c>
      <c r="CZ140" s="25" t="s">
        <v>98</v>
      </c>
      <c r="DA140" s="25" t="s">
        <v>100</v>
      </c>
      <c r="DB140" s="25" t="s">
        <v>100</v>
      </c>
      <c r="DC140" s="26"/>
      <c r="DD140" s="25" t="s">
        <v>98</v>
      </c>
      <c r="DE140" s="25" t="s">
        <v>100</v>
      </c>
      <c r="DF140" s="25" t="s">
        <v>100</v>
      </c>
      <c r="DG140" s="25" t="s">
        <v>100</v>
      </c>
      <c r="DH140" s="25" t="s">
        <v>100</v>
      </c>
      <c r="DI140" s="25" t="s">
        <v>98</v>
      </c>
      <c r="DJ140" s="26" t="s">
        <v>1358</v>
      </c>
      <c r="DK140" s="32" t="s">
        <v>1359</v>
      </c>
    </row>
    <row r="141" spans="1:115" s="33" customFormat="1" ht="21.75" customHeight="1" x14ac:dyDescent="0.25">
      <c r="A141" s="24">
        <v>222</v>
      </c>
      <c r="B141" s="25" t="s">
        <v>1888</v>
      </c>
      <c r="C141" s="25" t="s">
        <v>1134</v>
      </c>
      <c r="D141" s="26" t="s">
        <v>1889</v>
      </c>
      <c r="E141" s="27" t="s">
        <v>1890</v>
      </c>
      <c r="F141" s="27" t="s">
        <v>1891</v>
      </c>
      <c r="G141" s="25"/>
      <c r="H141" s="25" t="s">
        <v>723</v>
      </c>
      <c r="I141" s="27" t="s">
        <v>724</v>
      </c>
      <c r="J141" s="25" t="s">
        <v>725</v>
      </c>
      <c r="K141" s="28">
        <v>1242</v>
      </c>
      <c r="L141" s="28">
        <v>1232</v>
      </c>
      <c r="M141" s="29">
        <v>1226</v>
      </c>
      <c r="N141" s="29">
        <v>1217</v>
      </c>
      <c r="O141" s="47">
        <v>1223</v>
      </c>
      <c r="P141" s="53">
        <v>1142000</v>
      </c>
      <c r="Q141" s="53">
        <v>1325000</v>
      </c>
      <c r="R141" s="53">
        <v>1201000</v>
      </c>
      <c r="S141" s="53">
        <v>1180000</v>
      </c>
      <c r="T141" s="54">
        <v>1276000</v>
      </c>
      <c r="U141" s="25"/>
      <c r="V141" s="26" t="s">
        <v>98</v>
      </c>
      <c r="W141" s="26">
        <v>5</v>
      </c>
      <c r="X141" s="26">
        <v>193</v>
      </c>
      <c r="Y141" s="26">
        <v>14</v>
      </c>
      <c r="Z141" s="26">
        <v>47707</v>
      </c>
      <c r="AA141" s="222">
        <v>17</v>
      </c>
      <c r="AB141" s="26">
        <v>37713</v>
      </c>
      <c r="AC141" s="94">
        <f t="shared" si="29"/>
        <v>38.6</v>
      </c>
      <c r="AD141" s="88">
        <f t="shared" si="30"/>
        <v>0.15780866721177433</v>
      </c>
      <c r="AE141" s="94">
        <f t="shared" si="31"/>
        <v>2.8</v>
      </c>
      <c r="AF141" s="95">
        <f t="shared" si="34"/>
        <v>72.538860103626945</v>
      </c>
      <c r="AG141" s="95">
        <f t="shared" si="32"/>
        <v>9541.4</v>
      </c>
      <c r="AH141" s="91">
        <f t="shared" si="35"/>
        <v>39.008176614881442</v>
      </c>
      <c r="AI141" s="25">
        <v>5</v>
      </c>
      <c r="AJ141" s="25">
        <v>95</v>
      </c>
      <c r="AK141" s="25"/>
      <c r="AL141" s="25"/>
      <c r="AM141" s="25"/>
      <c r="AN141" s="25"/>
      <c r="AO141" s="26"/>
      <c r="AP141" s="222">
        <v>20</v>
      </c>
      <c r="AQ141" s="25" t="s">
        <v>99</v>
      </c>
      <c r="AR141" s="25"/>
      <c r="AS141" s="25" t="s">
        <v>99</v>
      </c>
      <c r="AT141" s="25"/>
      <c r="AU141" s="25" t="s">
        <v>99</v>
      </c>
      <c r="AV141" s="26"/>
      <c r="AW141" s="25" t="s">
        <v>98</v>
      </c>
      <c r="AX141" s="26"/>
      <c r="AY141" s="25" t="s">
        <v>98</v>
      </c>
      <c r="AZ141" s="25" t="s">
        <v>100</v>
      </c>
      <c r="BA141" s="25" t="s">
        <v>100</v>
      </c>
      <c r="BB141" s="25" t="s">
        <v>100</v>
      </c>
      <c r="BC141" s="25" t="s">
        <v>100</v>
      </c>
      <c r="BD141" s="26"/>
      <c r="BE141" s="25" t="s">
        <v>102</v>
      </c>
      <c r="BF141" s="26"/>
      <c r="BG141" s="25">
        <v>7836</v>
      </c>
      <c r="BH141" s="25">
        <v>9176</v>
      </c>
      <c r="BI141" s="25">
        <v>9361</v>
      </c>
      <c r="BJ141" s="25">
        <v>9715</v>
      </c>
      <c r="BK141" s="25">
        <v>9871</v>
      </c>
      <c r="BL141" s="230">
        <f t="shared" si="33"/>
        <v>8.6075224856909234</v>
      </c>
      <c r="BM141" s="25">
        <v>1225</v>
      </c>
      <c r="BN141" s="25">
        <v>1303</v>
      </c>
      <c r="BO141" s="25">
        <v>1331</v>
      </c>
      <c r="BP141" s="25">
        <v>5408</v>
      </c>
      <c r="BQ141" s="25">
        <v>656</v>
      </c>
      <c r="BR141" s="25"/>
      <c r="BS141" s="25"/>
      <c r="BT141" s="25"/>
      <c r="BU141" s="25"/>
      <c r="BV141" s="25"/>
      <c r="BW141" s="25"/>
      <c r="BX141" s="25"/>
      <c r="BY141" s="25"/>
      <c r="BZ141" s="25"/>
      <c r="CA141" s="25"/>
      <c r="CB141" s="25"/>
      <c r="CC141" s="25"/>
      <c r="CD141" s="25"/>
      <c r="CE141" s="25"/>
      <c r="CF141" s="26"/>
      <c r="CG141" s="26" t="s">
        <v>98</v>
      </c>
      <c r="CH141" s="26" t="s">
        <v>103</v>
      </c>
      <c r="CI141" s="25" t="s">
        <v>164</v>
      </c>
      <c r="CJ141" s="26"/>
      <c r="CK141" s="26" t="s">
        <v>105</v>
      </c>
      <c r="CL141" s="25" t="s">
        <v>100</v>
      </c>
      <c r="CM141" s="26"/>
      <c r="CN141" s="25" t="s">
        <v>100</v>
      </c>
      <c r="CO141" s="26"/>
      <c r="CP141" s="25" t="s">
        <v>98</v>
      </c>
      <c r="CQ141" s="25" t="s">
        <v>100</v>
      </c>
      <c r="CR141" s="25" t="s">
        <v>100</v>
      </c>
      <c r="CS141" s="25" t="s">
        <v>100</v>
      </c>
      <c r="CT141" s="26"/>
      <c r="CU141" s="25" t="s">
        <v>100</v>
      </c>
      <c r="CV141" s="25" t="s">
        <v>100</v>
      </c>
      <c r="CW141" s="25" t="s">
        <v>100</v>
      </c>
      <c r="CX141" s="25" t="s">
        <v>98</v>
      </c>
      <c r="CY141" s="25" t="s">
        <v>100</v>
      </c>
      <c r="CZ141" s="25" t="s">
        <v>100</v>
      </c>
      <c r="DA141" s="25" t="s">
        <v>100</v>
      </c>
      <c r="DB141" s="25" t="s">
        <v>100</v>
      </c>
      <c r="DC141" s="26"/>
      <c r="DD141" s="25" t="s">
        <v>98</v>
      </c>
      <c r="DE141" s="25" t="s">
        <v>100</v>
      </c>
      <c r="DF141" s="25" t="s">
        <v>100</v>
      </c>
      <c r="DG141" s="25" t="s">
        <v>100</v>
      </c>
      <c r="DH141" s="25" t="s">
        <v>100</v>
      </c>
      <c r="DI141" s="25" t="s">
        <v>100</v>
      </c>
      <c r="DJ141" s="26"/>
      <c r="DK141" s="32"/>
    </row>
    <row r="142" spans="1:115" s="33" customFormat="1" ht="21.75" customHeight="1" x14ac:dyDescent="0.25">
      <c r="A142" s="17">
        <v>203</v>
      </c>
      <c r="B142" s="18" t="s">
        <v>1757</v>
      </c>
      <c r="C142" s="18" t="s">
        <v>1758</v>
      </c>
      <c r="D142" s="19" t="s">
        <v>1759</v>
      </c>
      <c r="E142" s="20" t="s">
        <v>1760</v>
      </c>
      <c r="F142" s="20" t="s">
        <v>1761</v>
      </c>
      <c r="G142" s="18" t="s">
        <v>1762</v>
      </c>
      <c r="H142" s="18" t="s">
        <v>1763</v>
      </c>
      <c r="I142" s="20" t="s">
        <v>1760</v>
      </c>
      <c r="J142" s="18" t="s">
        <v>1762</v>
      </c>
      <c r="K142" s="21">
        <v>1293</v>
      </c>
      <c r="L142" s="21">
        <v>1292</v>
      </c>
      <c r="M142" s="22">
        <v>1265</v>
      </c>
      <c r="N142" s="22">
        <v>1254</v>
      </c>
      <c r="O142" s="19">
        <v>1254</v>
      </c>
      <c r="P142" s="51">
        <v>1333000</v>
      </c>
      <c r="Q142" s="51">
        <v>1438000</v>
      </c>
      <c r="R142" s="51">
        <v>1524000</v>
      </c>
      <c r="S142" s="51">
        <v>1398000</v>
      </c>
      <c r="T142" s="52">
        <v>1978000</v>
      </c>
      <c r="U142" s="18" t="s">
        <v>1764</v>
      </c>
      <c r="V142" s="19" t="s">
        <v>100</v>
      </c>
      <c r="W142" s="19">
        <v>12</v>
      </c>
      <c r="X142" s="19">
        <v>236</v>
      </c>
      <c r="Y142" s="19">
        <v>33</v>
      </c>
      <c r="Z142" s="34">
        <v>96000</v>
      </c>
      <c r="AA142" s="223">
        <v>17</v>
      </c>
      <c r="AB142" s="19">
        <v>35220</v>
      </c>
      <c r="AC142" s="94">
        <f t="shared" si="29"/>
        <v>19.666666666666668</v>
      </c>
      <c r="AD142" s="88">
        <f t="shared" si="30"/>
        <v>0.18819776714513556</v>
      </c>
      <c r="AE142" s="94">
        <f t="shared" si="31"/>
        <v>2.75</v>
      </c>
      <c r="AF142" s="95">
        <f t="shared" si="34"/>
        <v>139.83050847457628</v>
      </c>
      <c r="AG142" s="95">
        <f t="shared" si="32"/>
        <v>8000</v>
      </c>
      <c r="AH142" s="91">
        <f t="shared" si="35"/>
        <v>76.555023923444978</v>
      </c>
      <c r="AI142" s="18">
        <v>20</v>
      </c>
      <c r="AJ142" s="18">
        <v>80</v>
      </c>
      <c r="AK142" s="18"/>
      <c r="AL142" s="18"/>
      <c r="AM142" s="18"/>
      <c r="AN142" s="18"/>
      <c r="AO142" s="19"/>
      <c r="AP142" s="223">
        <v>20</v>
      </c>
      <c r="AQ142" s="35">
        <v>0.5</v>
      </c>
      <c r="AR142" s="18"/>
      <c r="AS142" s="35">
        <v>0.5</v>
      </c>
      <c r="AT142" s="18"/>
      <c r="AU142" s="35">
        <v>0.25</v>
      </c>
      <c r="AV142" s="19"/>
      <c r="AW142" s="18" t="s">
        <v>98</v>
      </c>
      <c r="AX142" s="19"/>
      <c r="AY142" s="18" t="s">
        <v>100</v>
      </c>
      <c r="AZ142" s="18" t="s">
        <v>100</v>
      </c>
      <c r="BA142" s="18" t="s">
        <v>100</v>
      </c>
      <c r="BB142" s="18" t="s">
        <v>100</v>
      </c>
      <c r="BC142" s="18" t="s">
        <v>98</v>
      </c>
      <c r="BD142" s="19" t="s">
        <v>1765</v>
      </c>
      <c r="BE142" s="18" t="s">
        <v>102</v>
      </c>
      <c r="BF142" s="19"/>
      <c r="BG142" s="18">
        <v>22992</v>
      </c>
      <c r="BH142" s="18">
        <v>29660</v>
      </c>
      <c r="BI142" s="18">
        <v>28261</v>
      </c>
      <c r="BJ142" s="18">
        <v>28133</v>
      </c>
      <c r="BK142" s="18">
        <v>31527</v>
      </c>
      <c r="BL142" s="230">
        <f t="shared" si="33"/>
        <v>26.975279106858054</v>
      </c>
      <c r="BM142" s="18">
        <v>1600</v>
      </c>
      <c r="BN142" s="18">
        <v>2700</v>
      </c>
      <c r="BO142" s="18">
        <v>1800</v>
      </c>
      <c r="BP142" s="18">
        <v>800</v>
      </c>
      <c r="BQ142" s="18">
        <v>2300</v>
      </c>
      <c r="BR142" s="18"/>
      <c r="BS142" s="18"/>
      <c r="BT142" s="18"/>
      <c r="BU142" s="18"/>
      <c r="BV142" s="18"/>
      <c r="BW142" s="18"/>
      <c r="BX142" s="18"/>
      <c r="BY142" s="18"/>
      <c r="BZ142" s="18">
        <v>9600</v>
      </c>
      <c r="CA142" s="18"/>
      <c r="CB142" s="18">
        <v>583</v>
      </c>
      <c r="CC142" s="18">
        <v>1470</v>
      </c>
      <c r="CD142" s="18">
        <v>358</v>
      </c>
      <c r="CE142" s="18">
        <v>103</v>
      </c>
      <c r="CF142" s="19">
        <v>960</v>
      </c>
      <c r="CG142" s="19" t="s">
        <v>100</v>
      </c>
      <c r="CH142" s="19" t="s">
        <v>235</v>
      </c>
      <c r="CI142" s="36"/>
      <c r="CJ142" s="19" t="s">
        <v>154</v>
      </c>
      <c r="CK142" s="19" t="s">
        <v>105</v>
      </c>
      <c r="CL142" s="18" t="s">
        <v>100</v>
      </c>
      <c r="CM142" s="19"/>
      <c r="CN142" s="18" t="s">
        <v>100</v>
      </c>
      <c r="CO142" s="19"/>
      <c r="CP142" s="18" t="s">
        <v>98</v>
      </c>
      <c r="CQ142" s="18" t="s">
        <v>98</v>
      </c>
      <c r="CR142" s="18" t="s">
        <v>100</v>
      </c>
      <c r="CS142" s="18" t="s">
        <v>100</v>
      </c>
      <c r="CT142" s="19"/>
      <c r="CU142" s="18" t="s">
        <v>100</v>
      </c>
      <c r="CV142" s="18" t="s">
        <v>100</v>
      </c>
      <c r="CW142" s="18" t="s">
        <v>98</v>
      </c>
      <c r="CX142" s="18" t="s">
        <v>98</v>
      </c>
      <c r="CY142" s="18" t="s">
        <v>100</v>
      </c>
      <c r="CZ142" s="18" t="s">
        <v>98</v>
      </c>
      <c r="DA142" s="18" t="s">
        <v>98</v>
      </c>
      <c r="DB142" s="18" t="s">
        <v>100</v>
      </c>
      <c r="DC142" s="19"/>
      <c r="DD142" s="18" t="s">
        <v>98</v>
      </c>
      <c r="DE142" s="18" t="s">
        <v>100</v>
      </c>
      <c r="DF142" s="18" t="s">
        <v>100</v>
      </c>
      <c r="DG142" s="18" t="s">
        <v>100</v>
      </c>
      <c r="DH142" s="18" t="s">
        <v>100</v>
      </c>
      <c r="DI142" s="18" t="s">
        <v>100</v>
      </c>
      <c r="DJ142" s="19"/>
      <c r="DK142" s="23"/>
    </row>
    <row r="143" spans="1:115" s="33" customFormat="1" ht="21.75" customHeight="1" x14ac:dyDescent="0.25">
      <c r="A143" s="17">
        <v>119</v>
      </c>
      <c r="B143" s="18" t="s">
        <v>1109</v>
      </c>
      <c r="C143" s="18" t="s">
        <v>348</v>
      </c>
      <c r="D143" s="19" t="s">
        <v>1110</v>
      </c>
      <c r="E143" s="20" t="s">
        <v>1111</v>
      </c>
      <c r="F143" s="20" t="s">
        <v>1112</v>
      </c>
      <c r="G143" s="18" t="s">
        <v>785</v>
      </c>
      <c r="H143" s="18" t="s">
        <v>1113</v>
      </c>
      <c r="I143" s="20" t="s">
        <v>1111</v>
      </c>
      <c r="J143" s="18" t="s">
        <v>785</v>
      </c>
      <c r="K143" s="21">
        <v>1354</v>
      </c>
      <c r="L143" s="21">
        <v>1352</v>
      </c>
      <c r="M143" s="22">
        <v>1347</v>
      </c>
      <c r="N143" s="22">
        <v>1321</v>
      </c>
      <c r="O143" s="46">
        <v>1304</v>
      </c>
      <c r="P143" s="51">
        <v>996000</v>
      </c>
      <c r="Q143" s="51">
        <v>1051000</v>
      </c>
      <c r="R143" s="51">
        <v>1217000</v>
      </c>
      <c r="S143" s="51">
        <v>1225000</v>
      </c>
      <c r="T143" s="52">
        <v>1333000</v>
      </c>
      <c r="U143" s="18"/>
      <c r="V143" s="19" t="s">
        <v>98</v>
      </c>
      <c r="W143" s="19">
        <v>9</v>
      </c>
      <c r="X143" s="19">
        <v>275</v>
      </c>
      <c r="Y143" s="19">
        <v>70</v>
      </c>
      <c r="Z143" s="19">
        <v>59960</v>
      </c>
      <c r="AA143" s="223"/>
      <c r="AB143" s="19">
        <v>17739</v>
      </c>
      <c r="AC143" s="94">
        <f t="shared" si="29"/>
        <v>30.555555555555557</v>
      </c>
      <c r="AD143" s="88">
        <f t="shared" si="30"/>
        <v>0.21088957055214724</v>
      </c>
      <c r="AE143" s="94">
        <f t="shared" si="31"/>
        <v>7.7777777777777777</v>
      </c>
      <c r="AF143" s="95">
        <f t="shared" si="34"/>
        <v>254.54545454545453</v>
      </c>
      <c r="AG143" s="95">
        <f t="shared" si="32"/>
        <v>6662.2222222222226</v>
      </c>
      <c r="AH143" s="91">
        <f t="shared" si="35"/>
        <v>45.981595092024541</v>
      </c>
      <c r="AI143" s="18">
        <v>20</v>
      </c>
      <c r="AJ143" s="18">
        <v>80</v>
      </c>
      <c r="AK143" s="18"/>
      <c r="AL143" s="18"/>
      <c r="AM143" s="18"/>
      <c r="AN143" s="18"/>
      <c r="AO143" s="19"/>
      <c r="AP143" s="223">
        <v>15</v>
      </c>
      <c r="AQ143" s="35">
        <v>0.5</v>
      </c>
      <c r="AR143" s="18"/>
      <c r="AS143" s="35">
        <v>0.25</v>
      </c>
      <c r="AT143" s="18"/>
      <c r="AU143" s="18" t="s">
        <v>99</v>
      </c>
      <c r="AV143" s="19"/>
      <c r="AW143" s="18" t="s">
        <v>98</v>
      </c>
      <c r="AX143" s="19"/>
      <c r="AY143" s="18" t="s">
        <v>100</v>
      </c>
      <c r="AZ143" s="18" t="s">
        <v>100</v>
      </c>
      <c r="BA143" s="18" t="s">
        <v>100</v>
      </c>
      <c r="BB143" s="18" t="s">
        <v>100</v>
      </c>
      <c r="BC143" s="18" t="s">
        <v>98</v>
      </c>
      <c r="BD143" s="19" t="s">
        <v>787</v>
      </c>
      <c r="BE143" s="18" t="s">
        <v>102</v>
      </c>
      <c r="BF143" s="19"/>
      <c r="BG143" s="18">
        <v>17823</v>
      </c>
      <c r="BH143" s="18">
        <v>19850</v>
      </c>
      <c r="BI143" s="18">
        <v>20406</v>
      </c>
      <c r="BJ143" s="18">
        <v>21325</v>
      </c>
      <c r="BK143" s="18">
        <v>11400</v>
      </c>
      <c r="BL143" s="230">
        <f t="shared" si="33"/>
        <v>9.6219325153374236</v>
      </c>
      <c r="BM143" s="18">
        <v>1112</v>
      </c>
      <c r="BN143" s="18">
        <v>602</v>
      </c>
      <c r="BO143" s="18">
        <v>4084</v>
      </c>
      <c r="BP143" s="18">
        <v>490</v>
      </c>
      <c r="BQ143" s="18">
        <v>1147</v>
      </c>
      <c r="BR143" s="18"/>
      <c r="BS143" s="18"/>
      <c r="BT143" s="18"/>
      <c r="BU143" s="18">
        <v>682</v>
      </c>
      <c r="BV143" s="18">
        <v>1617</v>
      </c>
      <c r="BW143" s="18"/>
      <c r="BX143" s="18"/>
      <c r="BY143" s="18"/>
      <c r="BZ143" s="18"/>
      <c r="CA143" s="18"/>
      <c r="CB143" s="18"/>
      <c r="CC143" s="18"/>
      <c r="CD143" s="18"/>
      <c r="CE143" s="18"/>
      <c r="CF143" s="19"/>
      <c r="CG143" s="19" t="s">
        <v>100</v>
      </c>
      <c r="CH143" s="19" t="s">
        <v>103</v>
      </c>
      <c r="CI143" s="18" t="s">
        <v>191</v>
      </c>
      <c r="CJ143" s="19"/>
      <c r="CK143" s="19" t="s">
        <v>105</v>
      </c>
      <c r="CL143" s="18" t="s">
        <v>100</v>
      </c>
      <c r="CM143" s="19"/>
      <c r="CN143" s="18" t="s">
        <v>100</v>
      </c>
      <c r="CO143" s="19"/>
      <c r="CP143" s="18" t="s">
        <v>98</v>
      </c>
      <c r="CQ143" s="18" t="s">
        <v>98</v>
      </c>
      <c r="CR143" s="18" t="s">
        <v>100</v>
      </c>
      <c r="CS143" s="18" t="s">
        <v>100</v>
      </c>
      <c r="CT143" s="19"/>
      <c r="CU143" s="18" t="s">
        <v>100</v>
      </c>
      <c r="CV143" s="18" t="s">
        <v>100</v>
      </c>
      <c r="CW143" s="18" t="s">
        <v>100</v>
      </c>
      <c r="CX143" s="18" t="s">
        <v>98</v>
      </c>
      <c r="CY143" s="18" t="s">
        <v>100</v>
      </c>
      <c r="CZ143" s="18" t="s">
        <v>98</v>
      </c>
      <c r="DA143" s="18" t="s">
        <v>98</v>
      </c>
      <c r="DB143" s="18" t="s">
        <v>100</v>
      </c>
      <c r="DC143" s="19"/>
      <c r="DD143" s="18" t="s">
        <v>98</v>
      </c>
      <c r="DE143" s="18" t="s">
        <v>98</v>
      </c>
      <c r="DF143" s="18" t="s">
        <v>100</v>
      </c>
      <c r="DG143" s="18" t="s">
        <v>100</v>
      </c>
      <c r="DH143" s="18" t="s">
        <v>100</v>
      </c>
      <c r="DI143" s="18" t="s">
        <v>100</v>
      </c>
      <c r="DJ143" s="19"/>
      <c r="DK143" s="23"/>
    </row>
    <row r="144" spans="1:115" s="33" customFormat="1" ht="21.75" customHeight="1" x14ac:dyDescent="0.25">
      <c r="A144" s="17">
        <v>187</v>
      </c>
      <c r="B144" s="18" t="s">
        <v>1638</v>
      </c>
      <c r="C144" s="18" t="s">
        <v>109</v>
      </c>
      <c r="D144" s="19" t="s">
        <v>1639</v>
      </c>
      <c r="E144" s="20" t="s">
        <v>1640</v>
      </c>
      <c r="F144" s="20" t="s">
        <v>1641</v>
      </c>
      <c r="G144" s="18" t="s">
        <v>1642</v>
      </c>
      <c r="H144" s="18" t="s">
        <v>633</v>
      </c>
      <c r="I144" s="20" t="s">
        <v>634</v>
      </c>
      <c r="J144" s="18" t="s">
        <v>635</v>
      </c>
      <c r="K144" s="21">
        <v>1436</v>
      </c>
      <c r="L144" s="21">
        <v>1424</v>
      </c>
      <c r="M144" s="22">
        <v>1415</v>
      </c>
      <c r="N144" s="22">
        <v>1398</v>
      </c>
      <c r="O144" s="46">
        <v>1386</v>
      </c>
      <c r="P144" s="51">
        <v>1635000</v>
      </c>
      <c r="Q144" s="51">
        <v>1406000</v>
      </c>
      <c r="R144" s="51">
        <v>1464000</v>
      </c>
      <c r="S144" s="51">
        <v>1563000</v>
      </c>
      <c r="T144" s="52">
        <v>1660000</v>
      </c>
      <c r="U144" s="18"/>
      <c r="V144" s="19" t="s">
        <v>98</v>
      </c>
      <c r="W144" s="19">
        <v>8</v>
      </c>
      <c r="X144" s="19">
        <v>289</v>
      </c>
      <c r="Y144" s="19">
        <v>23</v>
      </c>
      <c r="Z144" s="19">
        <v>99634</v>
      </c>
      <c r="AA144" s="223">
        <v>15</v>
      </c>
      <c r="AB144" s="19">
        <v>38</v>
      </c>
      <c r="AC144" s="94">
        <f t="shared" si="29"/>
        <v>36.125</v>
      </c>
      <c r="AD144" s="88">
        <f t="shared" si="30"/>
        <v>0.20851370851370851</v>
      </c>
      <c r="AE144" s="94">
        <f t="shared" si="31"/>
        <v>2.875</v>
      </c>
      <c r="AF144" s="95">
        <f t="shared" si="34"/>
        <v>79.584775086505189</v>
      </c>
      <c r="AG144" s="95">
        <f t="shared" si="32"/>
        <v>12454.25</v>
      </c>
      <c r="AH144" s="91">
        <f t="shared" si="35"/>
        <v>71.886002886002885</v>
      </c>
      <c r="AI144" s="18">
        <v>42</v>
      </c>
      <c r="AJ144" s="18">
        <v>57</v>
      </c>
      <c r="AK144" s="18"/>
      <c r="AL144" s="18"/>
      <c r="AM144" s="18"/>
      <c r="AN144" s="18">
        <v>1</v>
      </c>
      <c r="AO144" s="19"/>
      <c r="AP144" s="223">
        <v>25</v>
      </c>
      <c r="AQ144" s="35">
        <v>1</v>
      </c>
      <c r="AR144" s="18"/>
      <c r="AS144" s="35">
        <v>1</v>
      </c>
      <c r="AT144" s="18"/>
      <c r="AU144" s="35">
        <v>1</v>
      </c>
      <c r="AV144" s="19"/>
      <c r="AW144" s="18" t="s">
        <v>98</v>
      </c>
      <c r="AX144" s="19"/>
      <c r="AY144" s="18" t="s">
        <v>98</v>
      </c>
      <c r="AZ144" s="18" t="s">
        <v>100</v>
      </c>
      <c r="BA144" s="18" t="s">
        <v>100</v>
      </c>
      <c r="BB144" s="18" t="s">
        <v>100</v>
      </c>
      <c r="BC144" s="18" t="s">
        <v>100</v>
      </c>
      <c r="BD144" s="19"/>
      <c r="BE144" s="18" t="s">
        <v>432</v>
      </c>
      <c r="BF144" s="19"/>
      <c r="BG144" s="18">
        <v>16683</v>
      </c>
      <c r="BH144" s="18">
        <v>17662</v>
      </c>
      <c r="BI144" s="18">
        <v>19229</v>
      </c>
      <c r="BJ144" s="18">
        <v>18071</v>
      </c>
      <c r="BK144" s="18">
        <v>23419</v>
      </c>
      <c r="BL144" s="230">
        <f t="shared" si="33"/>
        <v>19.401875901875901</v>
      </c>
      <c r="BM144" s="18">
        <v>4751</v>
      </c>
      <c r="BN144" s="18">
        <v>3569</v>
      </c>
      <c r="BO144" s="18">
        <v>3682</v>
      </c>
      <c r="BP144" s="18">
        <v>2462</v>
      </c>
      <c r="BQ144" s="18">
        <v>3472</v>
      </c>
      <c r="BR144" s="18"/>
      <c r="BS144" s="18">
        <v>4213</v>
      </c>
      <c r="BT144" s="18"/>
      <c r="BU144" s="18">
        <v>11491</v>
      </c>
      <c r="BV144" s="18">
        <v>1816</v>
      </c>
      <c r="BW144" s="18"/>
      <c r="BX144" s="18"/>
      <c r="BY144" s="18"/>
      <c r="BZ144" s="18"/>
      <c r="CA144" s="18"/>
      <c r="CB144" s="18"/>
      <c r="CC144" s="18"/>
      <c r="CD144" s="18"/>
      <c r="CE144" s="18"/>
      <c r="CF144" s="19"/>
      <c r="CG144" s="19" t="s">
        <v>98</v>
      </c>
      <c r="CH144" s="19" t="s">
        <v>103</v>
      </c>
      <c r="CI144" s="18" t="s">
        <v>164</v>
      </c>
      <c r="CJ144" s="19" t="s">
        <v>1643</v>
      </c>
      <c r="CK144" s="19" t="s">
        <v>105</v>
      </c>
      <c r="CL144" s="18" t="s">
        <v>98</v>
      </c>
      <c r="CM144" s="19" t="s">
        <v>1644</v>
      </c>
      <c r="CN144" s="18" t="s">
        <v>98</v>
      </c>
      <c r="CO144" s="19" t="s">
        <v>1645</v>
      </c>
      <c r="CP144" s="18" t="s">
        <v>98</v>
      </c>
      <c r="CQ144" s="18" t="s">
        <v>100</v>
      </c>
      <c r="CR144" s="18" t="s">
        <v>100</v>
      </c>
      <c r="CS144" s="18" t="s">
        <v>98</v>
      </c>
      <c r="CT144" s="19" t="s">
        <v>1646</v>
      </c>
      <c r="CU144" s="18" t="s">
        <v>100</v>
      </c>
      <c r="CV144" s="18" t="s">
        <v>98</v>
      </c>
      <c r="CW144" s="18" t="s">
        <v>98</v>
      </c>
      <c r="CX144" s="18" t="s">
        <v>98</v>
      </c>
      <c r="CY144" s="18" t="s">
        <v>100</v>
      </c>
      <c r="CZ144" s="18" t="s">
        <v>98</v>
      </c>
      <c r="DA144" s="18" t="s">
        <v>100</v>
      </c>
      <c r="DB144" s="18" t="s">
        <v>100</v>
      </c>
      <c r="DC144" s="19"/>
      <c r="DD144" s="18" t="s">
        <v>98</v>
      </c>
      <c r="DE144" s="18" t="s">
        <v>100</v>
      </c>
      <c r="DF144" s="18" t="s">
        <v>100</v>
      </c>
      <c r="DG144" s="18" t="s">
        <v>100</v>
      </c>
      <c r="DH144" s="18" t="s">
        <v>100</v>
      </c>
      <c r="DI144" s="18" t="s">
        <v>100</v>
      </c>
      <c r="DJ144" s="19"/>
      <c r="DK144" s="23"/>
    </row>
    <row r="145" spans="1:115" s="33" customFormat="1" ht="21.75" customHeight="1" x14ac:dyDescent="0.25">
      <c r="A145" s="17">
        <v>189</v>
      </c>
      <c r="B145" s="18" t="s">
        <v>1652</v>
      </c>
      <c r="C145" s="18" t="s">
        <v>109</v>
      </c>
      <c r="D145" s="19" t="s">
        <v>1653</v>
      </c>
      <c r="E145" s="20" t="s">
        <v>1166</v>
      </c>
      <c r="F145" s="20" t="s">
        <v>1167</v>
      </c>
      <c r="G145" s="18" t="s">
        <v>1168</v>
      </c>
      <c r="H145" s="18" t="s">
        <v>1169</v>
      </c>
      <c r="I145" s="20" t="s">
        <v>1166</v>
      </c>
      <c r="J145" s="18" t="s">
        <v>1170</v>
      </c>
      <c r="K145" s="21">
        <v>1404</v>
      </c>
      <c r="L145" s="21">
        <v>1365</v>
      </c>
      <c r="M145" s="22">
        <v>1313</v>
      </c>
      <c r="N145" s="22">
        <v>1313</v>
      </c>
      <c r="O145" s="46">
        <v>1392</v>
      </c>
      <c r="P145" s="51">
        <v>2961000</v>
      </c>
      <c r="Q145" s="51">
        <v>2596000</v>
      </c>
      <c r="R145" s="51">
        <v>2623000</v>
      </c>
      <c r="S145" s="51">
        <v>2545000</v>
      </c>
      <c r="T145" s="52">
        <v>2904000</v>
      </c>
      <c r="U145" s="18"/>
      <c r="V145" s="19" t="s">
        <v>98</v>
      </c>
      <c r="W145" s="19">
        <v>9</v>
      </c>
      <c r="X145" s="19"/>
      <c r="Y145" s="19"/>
      <c r="Z145" s="19">
        <v>72842</v>
      </c>
      <c r="AA145" s="223">
        <v>20</v>
      </c>
      <c r="AB145" s="19">
        <v>91355</v>
      </c>
      <c r="AC145" s="94" t="str">
        <f t="shared" si="29"/>
        <v/>
      </c>
      <c r="AD145" s="88" t="str">
        <f t="shared" si="30"/>
        <v/>
      </c>
      <c r="AE145" s="94" t="str">
        <f t="shared" si="31"/>
        <v/>
      </c>
      <c r="AF145" s="95" t="str">
        <f t="shared" si="34"/>
        <v/>
      </c>
      <c r="AG145" s="95">
        <f t="shared" si="32"/>
        <v>8093.5555555555557</v>
      </c>
      <c r="AH145" s="91">
        <f t="shared" si="35"/>
        <v>52.329022988505749</v>
      </c>
      <c r="AI145" s="18"/>
      <c r="AJ145" s="18"/>
      <c r="AK145" s="18"/>
      <c r="AL145" s="18"/>
      <c r="AM145" s="18"/>
      <c r="AN145" s="18"/>
      <c r="AO145" s="19"/>
      <c r="AP145" s="223"/>
      <c r="AQ145" s="18" t="s">
        <v>99</v>
      </c>
      <c r="AR145" s="18"/>
      <c r="AS145" s="18" t="s">
        <v>99</v>
      </c>
      <c r="AT145" s="18"/>
      <c r="AU145" s="18" t="s">
        <v>99</v>
      </c>
      <c r="AV145" s="19"/>
      <c r="AW145" s="18" t="s">
        <v>98</v>
      </c>
      <c r="AX145" s="19"/>
      <c r="AY145" s="18" t="s">
        <v>100</v>
      </c>
      <c r="AZ145" s="18" t="s">
        <v>100</v>
      </c>
      <c r="BA145" s="18" t="s">
        <v>100</v>
      </c>
      <c r="BB145" s="18" t="s">
        <v>100</v>
      </c>
      <c r="BC145" s="18" t="s">
        <v>100</v>
      </c>
      <c r="BD145" s="19"/>
      <c r="BE145" s="18" t="s">
        <v>102</v>
      </c>
      <c r="BF145" s="19"/>
      <c r="BG145" s="18">
        <v>13328</v>
      </c>
      <c r="BH145" s="18">
        <v>13634</v>
      </c>
      <c r="BI145" s="18">
        <v>13891</v>
      </c>
      <c r="BJ145" s="18">
        <v>13923</v>
      </c>
      <c r="BK145" s="18">
        <v>15594</v>
      </c>
      <c r="BL145" s="230">
        <f t="shared" si="33"/>
        <v>15.350574712643677</v>
      </c>
      <c r="BM145" s="18">
        <v>4605</v>
      </c>
      <c r="BN145" s="18">
        <v>11130</v>
      </c>
      <c r="BO145" s="18">
        <v>5668</v>
      </c>
      <c r="BP145" s="18">
        <v>3385</v>
      </c>
      <c r="BQ145" s="18">
        <v>5774</v>
      </c>
      <c r="BR145" s="18"/>
      <c r="BS145" s="18"/>
      <c r="BT145" s="18"/>
      <c r="BU145" s="18">
        <v>65563</v>
      </c>
      <c r="BV145" s="18"/>
      <c r="BW145" s="18"/>
      <c r="BX145" s="18"/>
      <c r="BY145" s="18"/>
      <c r="BZ145" s="18"/>
      <c r="CA145" s="18"/>
      <c r="CB145" s="18"/>
      <c r="CC145" s="18"/>
      <c r="CD145" s="18"/>
      <c r="CE145" s="18"/>
      <c r="CF145" s="19"/>
      <c r="CG145" s="19" t="s">
        <v>100</v>
      </c>
      <c r="CH145" s="19" t="s">
        <v>103</v>
      </c>
      <c r="CI145" s="18" t="s">
        <v>191</v>
      </c>
      <c r="CJ145" s="19"/>
      <c r="CK145" s="19" t="s">
        <v>105</v>
      </c>
      <c r="CL145" s="18" t="s">
        <v>98</v>
      </c>
      <c r="CM145" s="19" t="s">
        <v>1654</v>
      </c>
      <c r="CN145" s="18" t="s">
        <v>98</v>
      </c>
      <c r="CO145" s="19" t="s">
        <v>1655</v>
      </c>
      <c r="CP145" s="18" t="s">
        <v>100</v>
      </c>
      <c r="CQ145" s="18" t="s">
        <v>98</v>
      </c>
      <c r="CR145" s="18" t="s">
        <v>100</v>
      </c>
      <c r="CS145" s="18" t="s">
        <v>100</v>
      </c>
      <c r="CT145" s="19"/>
      <c r="CU145" s="18" t="s">
        <v>100</v>
      </c>
      <c r="CV145" s="18" t="s">
        <v>100</v>
      </c>
      <c r="CW145" s="18" t="s">
        <v>98</v>
      </c>
      <c r="CX145" s="18" t="s">
        <v>98</v>
      </c>
      <c r="CY145" s="18" t="s">
        <v>100</v>
      </c>
      <c r="CZ145" s="18" t="s">
        <v>98</v>
      </c>
      <c r="DA145" s="18" t="s">
        <v>100</v>
      </c>
      <c r="DB145" s="18" t="s">
        <v>100</v>
      </c>
      <c r="DC145" s="19"/>
      <c r="DD145" s="18" t="s">
        <v>98</v>
      </c>
      <c r="DE145" s="18" t="s">
        <v>100</v>
      </c>
      <c r="DF145" s="18" t="s">
        <v>100</v>
      </c>
      <c r="DG145" s="18" t="s">
        <v>98</v>
      </c>
      <c r="DH145" s="18" t="s">
        <v>100</v>
      </c>
      <c r="DI145" s="18" t="s">
        <v>100</v>
      </c>
      <c r="DJ145" s="19"/>
      <c r="DK145" s="23" t="s">
        <v>1172</v>
      </c>
    </row>
    <row r="146" spans="1:115" s="11" customFormat="1" ht="21.75" customHeight="1" x14ac:dyDescent="0.25">
      <c r="A146" s="24">
        <v>183</v>
      </c>
      <c r="B146" s="25" t="s">
        <v>1606</v>
      </c>
      <c r="C146" s="25" t="s">
        <v>1607</v>
      </c>
      <c r="D146" s="26" t="s">
        <v>1608</v>
      </c>
      <c r="E146" s="27" t="s">
        <v>1609</v>
      </c>
      <c r="F146" s="27" t="s">
        <v>1610</v>
      </c>
      <c r="G146" s="25" t="s">
        <v>1611</v>
      </c>
      <c r="H146" s="25" t="s">
        <v>1489</v>
      </c>
      <c r="I146" s="27" t="s">
        <v>1609</v>
      </c>
      <c r="J146" s="25" t="s">
        <v>1611</v>
      </c>
      <c r="K146" s="28">
        <v>1391</v>
      </c>
      <c r="L146" s="28">
        <v>1367</v>
      </c>
      <c r="M146" s="29">
        <v>1377</v>
      </c>
      <c r="N146" s="29">
        <v>1393</v>
      </c>
      <c r="O146" s="47">
        <v>1393</v>
      </c>
      <c r="P146" s="53">
        <v>1846146</v>
      </c>
      <c r="Q146" s="53">
        <v>1830818</v>
      </c>
      <c r="R146" s="53">
        <v>1949375</v>
      </c>
      <c r="S146" s="53">
        <v>1935992</v>
      </c>
      <c r="T146" s="54">
        <v>2124273</v>
      </c>
      <c r="U146" s="25" t="s">
        <v>1612</v>
      </c>
      <c r="V146" s="26" t="s">
        <v>100</v>
      </c>
      <c r="W146" s="26">
        <v>12</v>
      </c>
      <c r="X146" s="26">
        <v>363</v>
      </c>
      <c r="Y146" s="26">
        <f>31300/1000</f>
        <v>31.3</v>
      </c>
      <c r="Z146" s="26">
        <v>104872</v>
      </c>
      <c r="AA146" s="222">
        <v>22</v>
      </c>
      <c r="AB146" s="26">
        <v>61165</v>
      </c>
      <c r="AC146" s="94">
        <f t="shared" si="29"/>
        <v>30.25</v>
      </c>
      <c r="AD146" s="88">
        <f t="shared" si="30"/>
        <v>0.26058865757358218</v>
      </c>
      <c r="AE146" s="94">
        <f t="shared" si="31"/>
        <v>2.6083333333333334</v>
      </c>
      <c r="AF146" s="95">
        <f t="shared" si="34"/>
        <v>86.225895316804412</v>
      </c>
      <c r="AG146" s="95">
        <f t="shared" si="32"/>
        <v>8739.3333333333339</v>
      </c>
      <c r="AH146" s="91">
        <f t="shared" si="35"/>
        <v>75.284996410624558</v>
      </c>
      <c r="AI146" s="25"/>
      <c r="AJ146" s="25">
        <v>98</v>
      </c>
      <c r="AK146" s="25">
        <v>1</v>
      </c>
      <c r="AL146" s="25"/>
      <c r="AM146" s="25"/>
      <c r="AN146" s="25">
        <v>1</v>
      </c>
      <c r="AO146" s="26"/>
      <c r="AP146" s="222">
        <v>15</v>
      </c>
      <c r="AQ146" s="25" t="s">
        <v>99</v>
      </c>
      <c r="AR146" s="25"/>
      <c r="AS146" s="25" t="s">
        <v>99</v>
      </c>
      <c r="AT146" s="25"/>
      <c r="AU146" s="25" t="s">
        <v>99</v>
      </c>
      <c r="AV146" s="26"/>
      <c r="AW146" s="25" t="s">
        <v>98</v>
      </c>
      <c r="AX146" s="26"/>
      <c r="AY146" s="25" t="s">
        <v>100</v>
      </c>
      <c r="AZ146" s="25" t="s">
        <v>100</v>
      </c>
      <c r="BA146" s="25" t="s">
        <v>100</v>
      </c>
      <c r="BB146" s="25" t="s">
        <v>100</v>
      </c>
      <c r="BC146" s="25" t="s">
        <v>98</v>
      </c>
      <c r="BD146" s="26" t="s">
        <v>1613</v>
      </c>
      <c r="BE146" s="25" t="s">
        <v>102</v>
      </c>
      <c r="BF146" s="26"/>
      <c r="BG146" s="25">
        <v>18045</v>
      </c>
      <c r="BH146" s="25">
        <v>20600</v>
      </c>
      <c r="BI146" s="25">
        <v>22316</v>
      </c>
      <c r="BJ146" s="25">
        <v>21954</v>
      </c>
      <c r="BK146" s="25">
        <v>24976</v>
      </c>
      <c r="BL146" s="230">
        <f t="shared" si="33"/>
        <v>24.241206030150753</v>
      </c>
      <c r="BM146" s="25">
        <v>4359</v>
      </c>
      <c r="BN146" s="25">
        <v>7272</v>
      </c>
      <c r="BO146" s="25">
        <v>5439</v>
      </c>
      <c r="BP146" s="25">
        <v>16975</v>
      </c>
      <c r="BQ146" s="25">
        <v>8792</v>
      </c>
      <c r="BR146" s="25"/>
      <c r="BS146" s="25"/>
      <c r="BT146" s="25"/>
      <c r="BU146" s="25"/>
      <c r="BV146" s="25">
        <v>9333</v>
      </c>
      <c r="BW146" s="25"/>
      <c r="BX146" s="25"/>
      <c r="BY146" s="25"/>
      <c r="BZ146" s="25"/>
      <c r="CA146" s="25"/>
      <c r="CB146" s="25"/>
      <c r="CC146" s="25"/>
      <c r="CD146" s="25"/>
      <c r="CE146" s="25"/>
      <c r="CF146" s="26"/>
      <c r="CG146" s="26" t="s">
        <v>100</v>
      </c>
      <c r="CH146" s="26" t="s">
        <v>103</v>
      </c>
      <c r="CI146" s="25" t="s">
        <v>191</v>
      </c>
      <c r="CJ146" s="26"/>
      <c r="CK146" s="26" t="s">
        <v>105</v>
      </c>
      <c r="CL146" s="25" t="s">
        <v>100</v>
      </c>
      <c r="CM146" s="26"/>
      <c r="CN146" s="25" t="s">
        <v>100</v>
      </c>
      <c r="CO146" s="26"/>
      <c r="CP146" s="25" t="s">
        <v>98</v>
      </c>
      <c r="CQ146" s="25" t="s">
        <v>100</v>
      </c>
      <c r="CR146" s="25" t="s">
        <v>100</v>
      </c>
      <c r="CS146" s="25" t="s">
        <v>100</v>
      </c>
      <c r="CT146" s="26"/>
      <c r="CU146" s="25" t="s">
        <v>100</v>
      </c>
      <c r="CV146" s="25" t="s">
        <v>100</v>
      </c>
      <c r="CW146" s="25" t="s">
        <v>100</v>
      </c>
      <c r="CX146" s="25" t="s">
        <v>98</v>
      </c>
      <c r="CY146" s="25" t="s">
        <v>100</v>
      </c>
      <c r="CZ146" s="25" t="s">
        <v>100</v>
      </c>
      <c r="DA146" s="25" t="s">
        <v>100</v>
      </c>
      <c r="DB146" s="25" t="s">
        <v>100</v>
      </c>
      <c r="DC146" s="26"/>
      <c r="DD146" s="25" t="s">
        <v>98</v>
      </c>
      <c r="DE146" s="25" t="s">
        <v>100</v>
      </c>
      <c r="DF146" s="25" t="s">
        <v>100</v>
      </c>
      <c r="DG146" s="25" t="s">
        <v>100</v>
      </c>
      <c r="DH146" s="25" t="s">
        <v>100</v>
      </c>
      <c r="DI146" s="25" t="s">
        <v>100</v>
      </c>
      <c r="DJ146" s="26"/>
      <c r="DK146" s="32"/>
    </row>
    <row r="147" spans="1:115" s="11" customFormat="1" ht="21.75" customHeight="1" x14ac:dyDescent="0.25">
      <c r="A147" s="17">
        <v>223</v>
      </c>
      <c r="B147" s="18" t="s">
        <v>1892</v>
      </c>
      <c r="C147" s="18" t="s">
        <v>109</v>
      </c>
      <c r="D147" s="19" t="s">
        <v>1893</v>
      </c>
      <c r="E147" s="20" t="s">
        <v>1894</v>
      </c>
      <c r="F147" s="20" t="s">
        <v>1895</v>
      </c>
      <c r="G147" s="18" t="s">
        <v>1896</v>
      </c>
      <c r="H147" s="18" t="s">
        <v>1897</v>
      </c>
      <c r="I147" s="20" t="s">
        <v>1898</v>
      </c>
      <c r="J147" s="18" t="s">
        <v>1899</v>
      </c>
      <c r="K147" s="21">
        <v>1573</v>
      </c>
      <c r="L147" s="21">
        <v>1537</v>
      </c>
      <c r="M147" s="22">
        <v>1509</v>
      </c>
      <c r="N147" s="22">
        <v>1484</v>
      </c>
      <c r="O147" s="46">
        <v>1503</v>
      </c>
      <c r="P147" s="51">
        <v>1168501</v>
      </c>
      <c r="Q147" s="51">
        <v>1206507</v>
      </c>
      <c r="R147" s="51">
        <v>1290904</v>
      </c>
      <c r="S147" s="51">
        <v>1311596</v>
      </c>
      <c r="T147" s="52">
        <v>1451447</v>
      </c>
      <c r="U147" s="18"/>
      <c r="V147" s="19" t="s">
        <v>98</v>
      </c>
      <c r="W147" s="19">
        <v>9</v>
      </c>
      <c r="X147" s="19">
        <v>207</v>
      </c>
      <c r="Y147" s="19">
        <v>16</v>
      </c>
      <c r="Z147" s="34">
        <v>39000</v>
      </c>
      <c r="AA147" s="223">
        <v>17</v>
      </c>
      <c r="AB147" s="19">
        <v>61215</v>
      </c>
      <c r="AC147" s="94">
        <f t="shared" si="29"/>
        <v>23</v>
      </c>
      <c r="AD147" s="88">
        <f t="shared" si="30"/>
        <v>0.1377245508982036</v>
      </c>
      <c r="AE147" s="94">
        <f t="shared" si="31"/>
        <v>1.7777777777777777</v>
      </c>
      <c r="AF147" s="95">
        <f t="shared" si="34"/>
        <v>77.294685990338166</v>
      </c>
      <c r="AG147" s="95">
        <f t="shared" si="32"/>
        <v>4333.333333333333</v>
      </c>
      <c r="AH147" s="91">
        <f t="shared" si="35"/>
        <v>25.948103792415171</v>
      </c>
      <c r="AI147" s="18">
        <v>4</v>
      </c>
      <c r="AJ147" s="18">
        <v>26</v>
      </c>
      <c r="AK147" s="18"/>
      <c r="AL147" s="18">
        <v>70</v>
      </c>
      <c r="AM147" s="18"/>
      <c r="AN147" s="18"/>
      <c r="AO147" s="19"/>
      <c r="AP147" s="223">
        <v>20</v>
      </c>
      <c r="AQ147" s="18" t="s">
        <v>99</v>
      </c>
      <c r="AR147" s="18"/>
      <c r="AS147" s="18" t="s">
        <v>99</v>
      </c>
      <c r="AT147" s="18"/>
      <c r="AU147" s="18" t="s">
        <v>99</v>
      </c>
      <c r="AV147" s="19"/>
      <c r="AW147" s="18" t="s">
        <v>98</v>
      </c>
      <c r="AX147" s="19"/>
      <c r="AY147" s="18" t="s">
        <v>100</v>
      </c>
      <c r="AZ147" s="18" t="s">
        <v>100</v>
      </c>
      <c r="BA147" s="18" t="s">
        <v>100</v>
      </c>
      <c r="BB147" s="18" t="s">
        <v>100</v>
      </c>
      <c r="BC147" s="18" t="s">
        <v>98</v>
      </c>
      <c r="BD147" s="19"/>
      <c r="BE147" s="18" t="s">
        <v>102</v>
      </c>
      <c r="BF147" s="19"/>
      <c r="BG147" s="18">
        <v>7083</v>
      </c>
      <c r="BH147" s="18">
        <v>6781</v>
      </c>
      <c r="BI147" s="18">
        <v>7211</v>
      </c>
      <c r="BJ147" s="18">
        <v>7377</v>
      </c>
      <c r="BK147" s="18">
        <v>8292</v>
      </c>
      <c r="BL147" s="230">
        <f t="shared" si="33"/>
        <v>5.8895542248835664</v>
      </c>
      <c r="BM147" s="18">
        <v>750</v>
      </c>
      <c r="BN147" s="18">
        <v>1800</v>
      </c>
      <c r="BO147" s="18">
        <v>1600</v>
      </c>
      <c r="BP147" s="18">
        <v>650</v>
      </c>
      <c r="BQ147" s="18">
        <v>560</v>
      </c>
      <c r="BR147" s="18"/>
      <c r="BS147" s="18"/>
      <c r="BT147" s="18"/>
      <c r="BU147" s="18"/>
      <c r="BV147" s="18"/>
      <c r="BW147" s="18"/>
      <c r="BX147" s="18"/>
      <c r="BY147" s="18"/>
      <c r="BZ147" s="18"/>
      <c r="CA147" s="18"/>
      <c r="CB147" s="18">
        <v>1500</v>
      </c>
      <c r="CC147" s="18">
        <v>2800</v>
      </c>
      <c r="CD147" s="18">
        <v>2700</v>
      </c>
      <c r="CE147" s="18">
        <v>1300</v>
      </c>
      <c r="CF147" s="19">
        <v>1400</v>
      </c>
      <c r="CG147" s="19" t="s">
        <v>100</v>
      </c>
      <c r="CH147" s="19" t="s">
        <v>103</v>
      </c>
      <c r="CI147" s="36"/>
      <c r="CJ147" s="34" t="s">
        <v>154</v>
      </c>
      <c r="CK147" s="19" t="s">
        <v>105</v>
      </c>
      <c r="CL147" s="18" t="s">
        <v>98</v>
      </c>
      <c r="CM147" s="19" t="s">
        <v>955</v>
      </c>
      <c r="CN147" s="18" t="s">
        <v>100</v>
      </c>
      <c r="CO147" s="19"/>
      <c r="CP147" s="18" t="s">
        <v>100</v>
      </c>
      <c r="CQ147" s="18" t="s">
        <v>98</v>
      </c>
      <c r="CR147" s="18" t="s">
        <v>100</v>
      </c>
      <c r="CS147" s="18" t="s">
        <v>100</v>
      </c>
      <c r="CT147" s="19"/>
      <c r="CU147" s="18" t="s">
        <v>100</v>
      </c>
      <c r="CV147" s="18" t="s">
        <v>100</v>
      </c>
      <c r="CW147" s="18" t="s">
        <v>100</v>
      </c>
      <c r="CX147" s="18" t="s">
        <v>98</v>
      </c>
      <c r="CY147" s="18" t="s">
        <v>100</v>
      </c>
      <c r="CZ147" s="18" t="s">
        <v>98</v>
      </c>
      <c r="DA147" s="18" t="s">
        <v>100</v>
      </c>
      <c r="DB147" s="18" t="s">
        <v>100</v>
      </c>
      <c r="DC147" s="19"/>
      <c r="DD147" s="18" t="s">
        <v>98</v>
      </c>
      <c r="DE147" s="18" t="s">
        <v>98</v>
      </c>
      <c r="DF147" s="18" t="s">
        <v>100</v>
      </c>
      <c r="DG147" s="18" t="s">
        <v>100</v>
      </c>
      <c r="DH147" s="18" t="s">
        <v>100</v>
      </c>
      <c r="DI147" s="18" t="s">
        <v>100</v>
      </c>
      <c r="DJ147" s="19"/>
      <c r="DK147" s="23"/>
    </row>
    <row r="148" spans="1:115" s="11" customFormat="1" ht="21.75" customHeight="1" x14ac:dyDescent="0.25">
      <c r="A148" s="24">
        <v>73</v>
      </c>
      <c r="B148" s="25" t="s">
        <v>746</v>
      </c>
      <c r="C148" s="25" t="s">
        <v>348</v>
      </c>
      <c r="D148" s="26" t="s">
        <v>747</v>
      </c>
      <c r="E148" s="27" t="s">
        <v>748</v>
      </c>
      <c r="F148" s="27" t="s">
        <v>749</v>
      </c>
      <c r="G148" s="25" t="s">
        <v>750</v>
      </c>
      <c r="H148" s="25" t="s">
        <v>751</v>
      </c>
      <c r="I148" s="27" t="s">
        <v>752</v>
      </c>
      <c r="J148" s="25" t="s">
        <v>753</v>
      </c>
      <c r="K148" s="28">
        <v>1651</v>
      </c>
      <c r="L148" s="28">
        <v>1638</v>
      </c>
      <c r="M148" s="29">
        <v>1608</v>
      </c>
      <c r="N148" s="29">
        <v>1558</v>
      </c>
      <c r="O148" s="47">
        <v>1556</v>
      </c>
      <c r="P148" s="53">
        <v>1418418</v>
      </c>
      <c r="Q148" s="53">
        <v>1519038</v>
      </c>
      <c r="R148" s="53">
        <v>1450721</v>
      </c>
      <c r="S148" s="53">
        <v>1755074</v>
      </c>
      <c r="T148" s="54">
        <v>1267584</v>
      </c>
      <c r="U148" s="25" t="s">
        <v>754</v>
      </c>
      <c r="V148" s="26" t="s">
        <v>100</v>
      </c>
      <c r="W148" s="26">
        <v>8</v>
      </c>
      <c r="X148" s="26">
        <v>280</v>
      </c>
      <c r="Y148" s="26">
        <v>21</v>
      </c>
      <c r="Z148" s="26">
        <v>48677</v>
      </c>
      <c r="AA148" s="222">
        <v>17</v>
      </c>
      <c r="AB148" s="26">
        <v>51880</v>
      </c>
      <c r="AC148" s="94">
        <f t="shared" si="29"/>
        <v>35</v>
      </c>
      <c r="AD148" s="88">
        <f t="shared" si="30"/>
        <v>0.17994858611825193</v>
      </c>
      <c r="AE148" s="94">
        <f t="shared" si="31"/>
        <v>2.625</v>
      </c>
      <c r="AF148" s="95">
        <f t="shared" si="34"/>
        <v>75</v>
      </c>
      <c r="AG148" s="95">
        <f t="shared" si="32"/>
        <v>6084.625</v>
      </c>
      <c r="AH148" s="91">
        <f t="shared" si="35"/>
        <v>31.283419023136247</v>
      </c>
      <c r="AI148" s="25">
        <v>60</v>
      </c>
      <c r="AJ148" s="25">
        <v>30</v>
      </c>
      <c r="AK148" s="25"/>
      <c r="AL148" s="25"/>
      <c r="AM148" s="25"/>
      <c r="AN148" s="25"/>
      <c r="AO148" s="26">
        <v>10</v>
      </c>
      <c r="AP148" s="222">
        <v>25</v>
      </c>
      <c r="AQ148" s="25"/>
      <c r="AR148" s="25">
        <v>80</v>
      </c>
      <c r="AS148" s="25"/>
      <c r="AT148" s="25">
        <v>80</v>
      </c>
      <c r="AU148" s="25"/>
      <c r="AV148" s="26">
        <v>80</v>
      </c>
      <c r="AW148" s="25" t="s">
        <v>98</v>
      </c>
      <c r="AX148" s="26"/>
      <c r="AY148" s="25" t="s">
        <v>100</v>
      </c>
      <c r="AZ148" s="25" t="s">
        <v>100</v>
      </c>
      <c r="BA148" s="25" t="s">
        <v>100</v>
      </c>
      <c r="BB148" s="25" t="s">
        <v>100</v>
      </c>
      <c r="BC148" s="25" t="s">
        <v>98</v>
      </c>
      <c r="BD148" s="26" t="s">
        <v>755</v>
      </c>
      <c r="BE148" s="25" t="s">
        <v>102</v>
      </c>
      <c r="BF148" s="26"/>
      <c r="BG148" s="25">
        <v>8583</v>
      </c>
      <c r="BH148" s="25">
        <v>8850</v>
      </c>
      <c r="BI148" s="25">
        <v>7777</v>
      </c>
      <c r="BJ148" s="25">
        <v>10209</v>
      </c>
      <c r="BK148" s="25">
        <v>10436</v>
      </c>
      <c r="BL148" s="230">
        <f t="shared" si="33"/>
        <v>8.5861182519280206</v>
      </c>
      <c r="BM148" s="25">
        <v>3689</v>
      </c>
      <c r="BN148" s="25">
        <v>9298</v>
      </c>
      <c r="BO148" s="25">
        <v>1693</v>
      </c>
      <c r="BP148" s="25">
        <v>617</v>
      </c>
      <c r="BQ148" s="25">
        <v>2924</v>
      </c>
      <c r="BR148" s="25">
        <v>7103</v>
      </c>
      <c r="BS148" s="25"/>
      <c r="BT148" s="25"/>
      <c r="BU148" s="25"/>
      <c r="BV148" s="25"/>
      <c r="BW148" s="25"/>
      <c r="BX148" s="25"/>
      <c r="BY148" s="25"/>
      <c r="BZ148" s="25"/>
      <c r="CA148" s="25"/>
      <c r="CB148" s="25"/>
      <c r="CC148" s="25"/>
      <c r="CD148" s="25"/>
      <c r="CE148" s="25"/>
      <c r="CF148" s="26"/>
      <c r="CG148" s="26" t="s">
        <v>98</v>
      </c>
      <c r="CH148" s="26" t="s">
        <v>103</v>
      </c>
      <c r="CI148" s="25" t="s">
        <v>104</v>
      </c>
      <c r="CJ148" s="26"/>
      <c r="CK148" s="26" t="s">
        <v>105</v>
      </c>
      <c r="CL148" s="25" t="s">
        <v>98</v>
      </c>
      <c r="CM148" s="26" t="s">
        <v>756</v>
      </c>
      <c r="CN148" s="25" t="s">
        <v>100</v>
      </c>
      <c r="CO148" s="26"/>
      <c r="CP148" s="25" t="s">
        <v>100</v>
      </c>
      <c r="CQ148" s="25" t="s">
        <v>98</v>
      </c>
      <c r="CR148" s="25" t="s">
        <v>100</v>
      </c>
      <c r="CS148" s="25" t="s">
        <v>98</v>
      </c>
      <c r="CT148" s="26" t="s">
        <v>757</v>
      </c>
      <c r="CU148" s="25" t="s">
        <v>100</v>
      </c>
      <c r="CV148" s="25" t="s">
        <v>100</v>
      </c>
      <c r="CW148" s="25" t="s">
        <v>98</v>
      </c>
      <c r="CX148" s="25" t="s">
        <v>98</v>
      </c>
      <c r="CY148" s="25" t="s">
        <v>100</v>
      </c>
      <c r="CZ148" s="25" t="s">
        <v>98</v>
      </c>
      <c r="DA148" s="25" t="s">
        <v>98</v>
      </c>
      <c r="DB148" s="25" t="s">
        <v>100</v>
      </c>
      <c r="DC148" s="26"/>
      <c r="DD148" s="25" t="s">
        <v>98</v>
      </c>
      <c r="DE148" s="25" t="s">
        <v>98</v>
      </c>
      <c r="DF148" s="25" t="s">
        <v>100</v>
      </c>
      <c r="DG148" s="25" t="s">
        <v>100</v>
      </c>
      <c r="DH148" s="25" t="s">
        <v>100</v>
      </c>
      <c r="DI148" s="25" t="s">
        <v>100</v>
      </c>
      <c r="DJ148" s="26"/>
      <c r="DK148" s="32"/>
    </row>
    <row r="149" spans="1:115" s="11" customFormat="1" ht="21.75" customHeight="1" x14ac:dyDescent="0.25">
      <c r="A149" s="24">
        <v>115</v>
      </c>
      <c r="B149" s="25" t="s">
        <v>1097</v>
      </c>
      <c r="C149" s="25" t="s">
        <v>109</v>
      </c>
      <c r="D149" s="26" t="s">
        <v>1098</v>
      </c>
      <c r="E149" s="25" t="s">
        <v>340</v>
      </c>
      <c r="F149" s="25" t="s">
        <v>341</v>
      </c>
      <c r="G149" s="25" t="s">
        <v>342</v>
      </c>
      <c r="H149" s="25" t="s">
        <v>343</v>
      </c>
      <c r="I149" s="25" t="s">
        <v>344</v>
      </c>
      <c r="J149" s="25" t="s">
        <v>345</v>
      </c>
      <c r="K149" s="25">
        <v>1619</v>
      </c>
      <c r="L149" s="25">
        <v>1618</v>
      </c>
      <c r="M149" s="29">
        <v>1624</v>
      </c>
      <c r="N149" s="29">
        <v>1637</v>
      </c>
      <c r="O149" s="47">
        <v>1622</v>
      </c>
      <c r="P149" s="55">
        <v>1904000</v>
      </c>
      <c r="Q149" s="55">
        <v>1957000</v>
      </c>
      <c r="R149" s="55">
        <v>3165000</v>
      </c>
      <c r="S149" s="55">
        <v>3640000</v>
      </c>
      <c r="T149" s="56">
        <v>3982000</v>
      </c>
      <c r="U149" s="25"/>
      <c r="V149" s="26"/>
      <c r="W149" s="26"/>
      <c r="X149" s="26"/>
      <c r="Y149" s="26"/>
      <c r="Z149" s="26"/>
      <c r="AA149" s="222"/>
      <c r="AB149" s="26"/>
      <c r="AC149" s="94" t="str">
        <f t="shared" si="29"/>
        <v/>
      </c>
      <c r="AD149" s="88" t="str">
        <f t="shared" si="30"/>
        <v/>
      </c>
      <c r="AE149" s="94" t="str">
        <f t="shared" si="31"/>
        <v/>
      </c>
      <c r="AF149" s="95" t="str">
        <f t="shared" si="34"/>
        <v/>
      </c>
      <c r="AG149" s="95" t="str">
        <f t="shared" si="32"/>
        <v/>
      </c>
      <c r="AH149" s="91" t="str">
        <f t="shared" si="35"/>
        <v/>
      </c>
      <c r="AI149" s="25"/>
      <c r="AJ149" s="25"/>
      <c r="AK149" s="25"/>
      <c r="AL149" s="25"/>
      <c r="AM149" s="25"/>
      <c r="AN149" s="25"/>
      <c r="AO149" s="26"/>
      <c r="AP149" s="222"/>
      <c r="AQ149" s="25"/>
      <c r="AR149" s="25"/>
      <c r="AS149" s="25"/>
      <c r="AT149" s="25"/>
      <c r="AU149" s="25"/>
      <c r="AV149" s="26"/>
      <c r="AW149" s="25"/>
      <c r="AX149" s="26"/>
      <c r="AY149" s="25" t="s">
        <v>100</v>
      </c>
      <c r="AZ149" s="25" t="s">
        <v>100</v>
      </c>
      <c r="BA149" s="25" t="s">
        <v>100</v>
      </c>
      <c r="BB149" s="25" t="s">
        <v>100</v>
      </c>
      <c r="BC149" s="25" t="s">
        <v>100</v>
      </c>
      <c r="BD149" s="26"/>
      <c r="BE149" s="25"/>
      <c r="BF149" s="26"/>
      <c r="BG149" s="25"/>
      <c r="BH149" s="25"/>
      <c r="BI149" s="25"/>
      <c r="BJ149" s="25"/>
      <c r="BK149" s="25"/>
      <c r="BL149" s="230" t="str">
        <f t="shared" si="33"/>
        <v/>
      </c>
      <c r="BM149" s="25"/>
      <c r="BN149" s="25"/>
      <c r="BO149" s="25"/>
      <c r="BP149" s="25"/>
      <c r="BQ149" s="25"/>
      <c r="BR149" s="25"/>
      <c r="BS149" s="25"/>
      <c r="BT149" s="25"/>
      <c r="BU149" s="25"/>
      <c r="BV149" s="25"/>
      <c r="BW149" s="25"/>
      <c r="BX149" s="25"/>
      <c r="BY149" s="25"/>
      <c r="BZ149" s="25"/>
      <c r="CA149" s="25"/>
      <c r="CB149" s="25"/>
      <c r="CC149" s="25"/>
      <c r="CD149" s="25"/>
      <c r="CE149" s="25"/>
      <c r="CF149" s="26"/>
      <c r="CG149" s="26" t="s">
        <v>100</v>
      </c>
      <c r="CH149" s="26"/>
      <c r="CI149" s="31"/>
      <c r="CJ149" s="37" t="s">
        <v>154</v>
      </c>
      <c r="CK149" s="26"/>
      <c r="CL149" s="36" t="s">
        <v>100</v>
      </c>
      <c r="CM149" s="26"/>
      <c r="CN149" s="25"/>
      <c r="CO149" s="26"/>
      <c r="CP149" s="25" t="s">
        <v>100</v>
      </c>
      <c r="CQ149" s="25" t="s">
        <v>100</v>
      </c>
      <c r="CR149" s="25" t="s">
        <v>100</v>
      </c>
      <c r="CS149" s="25"/>
      <c r="CT149" s="26" t="s">
        <v>100</v>
      </c>
      <c r="CU149" s="25" t="s">
        <v>100</v>
      </c>
      <c r="CV149" s="25" t="s">
        <v>100</v>
      </c>
      <c r="CW149" s="25" t="s">
        <v>100</v>
      </c>
      <c r="CX149" s="25" t="s">
        <v>100</v>
      </c>
      <c r="CY149" s="25" t="s">
        <v>100</v>
      </c>
      <c r="CZ149" s="25" t="s">
        <v>100</v>
      </c>
      <c r="DA149" s="25" t="s">
        <v>100</v>
      </c>
      <c r="DB149" s="25" t="s">
        <v>100</v>
      </c>
      <c r="DC149" s="26"/>
      <c r="DD149" s="25" t="s">
        <v>100</v>
      </c>
      <c r="DE149" s="25" t="s">
        <v>100</v>
      </c>
      <c r="DF149" s="25" t="s">
        <v>100</v>
      </c>
      <c r="DG149" s="25" t="s">
        <v>100</v>
      </c>
      <c r="DH149" s="25" t="s">
        <v>100</v>
      </c>
      <c r="DI149" s="25" t="s">
        <v>100</v>
      </c>
      <c r="DJ149" s="26"/>
      <c r="DK149" s="32" t="s">
        <v>346</v>
      </c>
    </row>
    <row r="150" spans="1:115" s="33" customFormat="1" ht="21.75" customHeight="1" x14ac:dyDescent="0.25">
      <c r="A150" s="24">
        <v>124</v>
      </c>
      <c r="B150" s="25" t="s">
        <v>1150</v>
      </c>
      <c r="C150" s="25" t="s">
        <v>109</v>
      </c>
      <c r="D150" s="26" t="s">
        <v>1151</v>
      </c>
      <c r="E150" s="27" t="s">
        <v>1152</v>
      </c>
      <c r="F150" s="27" t="s">
        <v>1153</v>
      </c>
      <c r="G150" s="25" t="s">
        <v>1154</v>
      </c>
      <c r="H150" s="25" t="s">
        <v>1155</v>
      </c>
      <c r="I150" s="27" t="s">
        <v>1156</v>
      </c>
      <c r="J150" s="25" t="s">
        <v>1157</v>
      </c>
      <c r="K150" s="28">
        <v>1792</v>
      </c>
      <c r="L150" s="28">
        <v>1737</v>
      </c>
      <c r="M150" s="29">
        <v>1698</v>
      </c>
      <c r="N150" s="29">
        <v>1699</v>
      </c>
      <c r="O150" s="47">
        <v>1694</v>
      </c>
      <c r="P150" s="53">
        <v>1407000</v>
      </c>
      <c r="Q150" s="53">
        <v>1430000</v>
      </c>
      <c r="R150" s="53">
        <v>2416000</v>
      </c>
      <c r="S150" s="53">
        <v>1386000</v>
      </c>
      <c r="T150" s="54">
        <v>1489000</v>
      </c>
      <c r="U150" s="25" t="s">
        <v>1158</v>
      </c>
      <c r="V150" s="26" t="s">
        <v>100</v>
      </c>
      <c r="W150" s="26">
        <v>20</v>
      </c>
      <c r="X150" s="26">
        <v>373</v>
      </c>
      <c r="Y150" s="26">
        <v>40</v>
      </c>
      <c r="Z150" s="26">
        <v>113257</v>
      </c>
      <c r="AA150" s="222">
        <v>27</v>
      </c>
      <c r="AB150" s="26">
        <v>21705</v>
      </c>
      <c r="AC150" s="94">
        <f t="shared" si="29"/>
        <v>18.649999999999999</v>
      </c>
      <c r="AD150" s="88">
        <f t="shared" si="30"/>
        <v>0.22018890200708383</v>
      </c>
      <c r="AE150" s="94">
        <f t="shared" si="31"/>
        <v>2</v>
      </c>
      <c r="AF150" s="95">
        <f t="shared" si="34"/>
        <v>107.23860589812332</v>
      </c>
      <c r="AG150" s="95">
        <f t="shared" si="32"/>
        <v>5662.85</v>
      </c>
      <c r="AH150" s="91">
        <f t="shared" si="35"/>
        <v>66.857733175914987</v>
      </c>
      <c r="AI150" s="25">
        <v>30</v>
      </c>
      <c r="AJ150" s="25">
        <v>30</v>
      </c>
      <c r="AK150" s="25">
        <v>40</v>
      </c>
      <c r="AL150" s="25"/>
      <c r="AM150" s="25"/>
      <c r="AN150" s="25"/>
      <c r="AO150" s="26"/>
      <c r="AP150" s="222">
        <v>23</v>
      </c>
      <c r="AQ150" s="30">
        <v>1</v>
      </c>
      <c r="AR150" s="25"/>
      <c r="AS150" s="30">
        <v>0.5</v>
      </c>
      <c r="AT150" s="25"/>
      <c r="AU150" s="30">
        <v>0.25</v>
      </c>
      <c r="AV150" s="26"/>
      <c r="AW150" s="25" t="s">
        <v>98</v>
      </c>
      <c r="AX150" s="26"/>
      <c r="AY150" s="25" t="s">
        <v>100</v>
      </c>
      <c r="AZ150" s="25" t="s">
        <v>100</v>
      </c>
      <c r="BA150" s="25" t="s">
        <v>100</v>
      </c>
      <c r="BB150" s="25" t="s">
        <v>100</v>
      </c>
      <c r="BC150" s="25" t="s">
        <v>98</v>
      </c>
      <c r="BD150" s="26" t="s">
        <v>1159</v>
      </c>
      <c r="BE150" s="25" t="s">
        <v>1026</v>
      </c>
      <c r="BF150" s="26" t="s">
        <v>1160</v>
      </c>
      <c r="BG150" s="25">
        <v>25965</v>
      </c>
      <c r="BH150" s="25">
        <v>31972</v>
      </c>
      <c r="BI150" s="25">
        <v>29491</v>
      </c>
      <c r="BJ150" s="25">
        <v>32344</v>
      </c>
      <c r="BK150" s="25">
        <v>41294</v>
      </c>
      <c r="BL150" s="230">
        <f t="shared" si="33"/>
        <v>27.276859504132233</v>
      </c>
      <c r="BM150" s="25">
        <v>2983</v>
      </c>
      <c r="BN150" s="25">
        <v>7241</v>
      </c>
      <c r="BO150" s="25">
        <v>4294</v>
      </c>
      <c r="BP150" s="25">
        <v>5104</v>
      </c>
      <c r="BQ150" s="25">
        <v>4913</v>
      </c>
      <c r="BR150" s="25">
        <v>63540</v>
      </c>
      <c r="BS150" s="25">
        <v>104202</v>
      </c>
      <c r="BT150" s="25">
        <v>21921</v>
      </c>
      <c r="BU150" s="25">
        <v>12328</v>
      </c>
      <c r="BV150" s="25"/>
      <c r="BW150" s="25"/>
      <c r="BX150" s="25"/>
      <c r="BY150" s="25"/>
      <c r="BZ150" s="25"/>
      <c r="CA150" s="25"/>
      <c r="CB150" s="25"/>
      <c r="CC150" s="25"/>
      <c r="CD150" s="25"/>
      <c r="CE150" s="25"/>
      <c r="CF150" s="26"/>
      <c r="CG150" s="26" t="s">
        <v>98</v>
      </c>
      <c r="CH150" s="26" t="s">
        <v>118</v>
      </c>
      <c r="CI150" s="25" t="s">
        <v>191</v>
      </c>
      <c r="CJ150" s="26" t="s">
        <v>1161</v>
      </c>
      <c r="CK150" s="26" t="s">
        <v>334</v>
      </c>
      <c r="CL150" s="25" t="s">
        <v>100</v>
      </c>
      <c r="CM150" s="26"/>
      <c r="CN150" s="25" t="s">
        <v>100</v>
      </c>
      <c r="CO150" s="26"/>
      <c r="CP150" s="25" t="s">
        <v>98</v>
      </c>
      <c r="CQ150" s="25" t="s">
        <v>98</v>
      </c>
      <c r="CR150" s="25" t="s">
        <v>100</v>
      </c>
      <c r="CS150" s="25" t="s">
        <v>100</v>
      </c>
      <c r="CT150" s="26"/>
      <c r="CU150" s="25" t="s">
        <v>100</v>
      </c>
      <c r="CV150" s="25" t="s">
        <v>100</v>
      </c>
      <c r="CW150" s="25" t="s">
        <v>100</v>
      </c>
      <c r="CX150" s="25" t="s">
        <v>98</v>
      </c>
      <c r="CY150" s="25" t="s">
        <v>100</v>
      </c>
      <c r="CZ150" s="25" t="s">
        <v>98</v>
      </c>
      <c r="DA150" s="25" t="s">
        <v>100</v>
      </c>
      <c r="DB150" s="25" t="s">
        <v>100</v>
      </c>
      <c r="DC150" s="26"/>
      <c r="DD150" s="25" t="s">
        <v>98</v>
      </c>
      <c r="DE150" s="25" t="s">
        <v>98</v>
      </c>
      <c r="DF150" s="25" t="s">
        <v>100</v>
      </c>
      <c r="DG150" s="25" t="s">
        <v>100</v>
      </c>
      <c r="DH150" s="25" t="s">
        <v>100</v>
      </c>
      <c r="DI150" s="25" t="s">
        <v>100</v>
      </c>
      <c r="DJ150" s="26"/>
      <c r="DK150" s="32" t="s">
        <v>1162</v>
      </c>
    </row>
    <row r="151" spans="1:115" s="33" customFormat="1" ht="21.75" customHeight="1" x14ac:dyDescent="0.25">
      <c r="A151" s="17">
        <v>40</v>
      </c>
      <c r="B151" s="18" t="s">
        <v>482</v>
      </c>
      <c r="C151" s="18" t="s">
        <v>109</v>
      </c>
      <c r="D151" s="19" t="s">
        <v>483</v>
      </c>
      <c r="E151" s="20" t="s">
        <v>484</v>
      </c>
      <c r="F151" s="20" t="s">
        <v>485</v>
      </c>
      <c r="G151" s="18" t="s">
        <v>486</v>
      </c>
      <c r="H151" s="18" t="s">
        <v>368</v>
      </c>
      <c r="I151" s="20" t="s">
        <v>487</v>
      </c>
      <c r="J151" s="18" t="s">
        <v>488</v>
      </c>
      <c r="K151" s="21">
        <v>1780</v>
      </c>
      <c r="L151" s="21">
        <v>1753</v>
      </c>
      <c r="M151" s="22">
        <v>1703</v>
      </c>
      <c r="N151" s="22">
        <v>1710</v>
      </c>
      <c r="O151" s="46">
        <v>1697</v>
      </c>
      <c r="P151" s="51">
        <v>1493000</v>
      </c>
      <c r="Q151" s="51">
        <v>1532000</v>
      </c>
      <c r="R151" s="51">
        <v>1885000</v>
      </c>
      <c r="S151" s="51">
        <v>1647000</v>
      </c>
      <c r="T151" s="52">
        <v>2052000</v>
      </c>
      <c r="U151" s="18" t="s">
        <v>489</v>
      </c>
      <c r="V151" s="19" t="s">
        <v>100</v>
      </c>
      <c r="W151" s="19">
        <v>24</v>
      </c>
      <c r="X151" s="19">
        <v>350</v>
      </c>
      <c r="Y151" s="19">
        <v>125</v>
      </c>
      <c r="Z151" s="19">
        <v>145053</v>
      </c>
      <c r="AA151" s="223">
        <v>18</v>
      </c>
      <c r="AB151" s="19">
        <v>52615</v>
      </c>
      <c r="AC151" s="94">
        <f t="shared" si="29"/>
        <v>14.583333333333334</v>
      </c>
      <c r="AD151" s="88">
        <f t="shared" si="30"/>
        <v>0.20624631703005303</v>
      </c>
      <c r="AE151" s="94">
        <f t="shared" si="31"/>
        <v>5.208333333333333</v>
      </c>
      <c r="AF151" s="95">
        <f t="shared" si="34"/>
        <v>357.14285714285717</v>
      </c>
      <c r="AG151" s="95">
        <f t="shared" si="32"/>
        <v>6043.875</v>
      </c>
      <c r="AH151" s="91">
        <f t="shared" si="35"/>
        <v>85.476134354743664</v>
      </c>
      <c r="AI151" s="18">
        <v>70</v>
      </c>
      <c r="AJ151" s="18">
        <v>27</v>
      </c>
      <c r="AK151" s="18"/>
      <c r="AL151" s="18"/>
      <c r="AM151" s="18"/>
      <c r="AN151" s="18">
        <v>3</v>
      </c>
      <c r="AO151" s="19"/>
      <c r="AP151" s="223">
        <v>25</v>
      </c>
      <c r="AQ151" s="18" t="s">
        <v>99</v>
      </c>
      <c r="AR151" s="18"/>
      <c r="AS151" s="18" t="s">
        <v>99</v>
      </c>
      <c r="AT151" s="18"/>
      <c r="AU151" s="18" t="s">
        <v>99</v>
      </c>
      <c r="AV151" s="19"/>
      <c r="AW151" s="18" t="s">
        <v>98</v>
      </c>
      <c r="AX151" s="19"/>
      <c r="AY151" s="18" t="s">
        <v>100</v>
      </c>
      <c r="AZ151" s="18" t="s">
        <v>100</v>
      </c>
      <c r="BA151" s="18" t="s">
        <v>100</v>
      </c>
      <c r="BB151" s="18" t="s">
        <v>100</v>
      </c>
      <c r="BC151" s="18" t="s">
        <v>98</v>
      </c>
      <c r="BD151" s="19" t="s">
        <v>117</v>
      </c>
      <c r="BE151" s="18" t="s">
        <v>102</v>
      </c>
      <c r="BF151" s="19"/>
      <c r="BG151" s="18">
        <v>22974</v>
      </c>
      <c r="BH151" s="18">
        <v>23736</v>
      </c>
      <c r="BI151" s="18">
        <v>25672</v>
      </c>
      <c r="BJ151" s="18">
        <v>26477</v>
      </c>
      <c r="BK151" s="18">
        <v>32669</v>
      </c>
      <c r="BL151" s="230">
        <f t="shared" si="33"/>
        <v>25.609899823217443</v>
      </c>
      <c r="BM151" s="18">
        <v>2892</v>
      </c>
      <c r="BN151" s="18">
        <v>3031</v>
      </c>
      <c r="BO151" s="18">
        <v>10318</v>
      </c>
      <c r="BP151" s="18">
        <v>10538</v>
      </c>
      <c r="BQ151" s="18">
        <v>10791</v>
      </c>
      <c r="BR151" s="18"/>
      <c r="BS151" s="18"/>
      <c r="BT151" s="18"/>
      <c r="BU151" s="18"/>
      <c r="BV151" s="18"/>
      <c r="BW151" s="18"/>
      <c r="BX151" s="18"/>
      <c r="BY151" s="18"/>
      <c r="BZ151" s="18"/>
      <c r="CA151" s="18"/>
      <c r="CB151" s="18">
        <v>9000</v>
      </c>
      <c r="CC151" s="18">
        <v>9000</v>
      </c>
      <c r="CD151" s="18">
        <v>9200</v>
      </c>
      <c r="CE151" s="18">
        <v>10700</v>
      </c>
      <c r="CF151" s="19">
        <v>10900</v>
      </c>
      <c r="CG151" s="19" t="s">
        <v>98</v>
      </c>
      <c r="CH151" s="19" t="s">
        <v>103</v>
      </c>
      <c r="CI151" s="18" t="s">
        <v>104</v>
      </c>
      <c r="CJ151" s="19"/>
      <c r="CK151" s="19" t="s">
        <v>105</v>
      </c>
      <c r="CL151" s="18" t="s">
        <v>100</v>
      </c>
      <c r="CM151" s="19"/>
      <c r="CN151" s="18" t="s">
        <v>100</v>
      </c>
      <c r="CO151" s="19"/>
      <c r="CP151" s="18" t="s">
        <v>100</v>
      </c>
      <c r="CQ151" s="18" t="s">
        <v>98</v>
      </c>
      <c r="CR151" s="18" t="s">
        <v>100</v>
      </c>
      <c r="CS151" s="18" t="s">
        <v>100</v>
      </c>
      <c r="CT151" s="19"/>
      <c r="CU151" s="18" t="s">
        <v>100</v>
      </c>
      <c r="CV151" s="18" t="s">
        <v>98</v>
      </c>
      <c r="CW151" s="18" t="s">
        <v>100</v>
      </c>
      <c r="CX151" s="18" t="s">
        <v>98</v>
      </c>
      <c r="CY151" s="18" t="s">
        <v>100</v>
      </c>
      <c r="CZ151" s="18" t="s">
        <v>100</v>
      </c>
      <c r="DA151" s="18" t="s">
        <v>100</v>
      </c>
      <c r="DB151" s="18" t="s">
        <v>100</v>
      </c>
      <c r="DC151" s="19"/>
      <c r="DD151" s="18" t="s">
        <v>98</v>
      </c>
      <c r="DE151" s="18" t="s">
        <v>100</v>
      </c>
      <c r="DF151" s="18" t="s">
        <v>100</v>
      </c>
      <c r="DG151" s="18" t="s">
        <v>100</v>
      </c>
      <c r="DH151" s="18" t="s">
        <v>100</v>
      </c>
      <c r="DI151" s="18" t="s">
        <v>100</v>
      </c>
      <c r="DJ151" s="19"/>
      <c r="DK151" s="23"/>
    </row>
    <row r="152" spans="1:115" s="33" customFormat="1" ht="21.75" customHeight="1" x14ac:dyDescent="0.25">
      <c r="A152" s="17">
        <v>159</v>
      </c>
      <c r="B152" s="18" t="s">
        <v>1425</v>
      </c>
      <c r="C152" s="18" t="s">
        <v>1426</v>
      </c>
      <c r="D152" s="19" t="s">
        <v>1427</v>
      </c>
      <c r="E152" s="20" t="s">
        <v>1428</v>
      </c>
      <c r="F152" s="20" t="s">
        <v>1429</v>
      </c>
      <c r="G152" s="18" t="s">
        <v>1430</v>
      </c>
      <c r="H152" s="18" t="s">
        <v>1361</v>
      </c>
      <c r="I152" s="20" t="s">
        <v>1431</v>
      </c>
      <c r="J152" s="18" t="s">
        <v>1432</v>
      </c>
      <c r="K152" s="21">
        <v>1879</v>
      </c>
      <c r="L152" s="21">
        <v>1837</v>
      </c>
      <c r="M152" s="22">
        <v>1806</v>
      </c>
      <c r="N152" s="22">
        <v>1838</v>
      </c>
      <c r="O152" s="46">
        <v>1835</v>
      </c>
      <c r="P152" s="51">
        <v>2200000</v>
      </c>
      <c r="Q152" s="51">
        <v>2100000</v>
      </c>
      <c r="R152" s="51">
        <v>2900000</v>
      </c>
      <c r="S152" s="51">
        <v>2700000</v>
      </c>
      <c r="T152" s="52">
        <v>2900000</v>
      </c>
      <c r="U152" s="18" t="s">
        <v>1433</v>
      </c>
      <c r="V152" s="19" t="s">
        <v>100</v>
      </c>
      <c r="W152" s="19">
        <v>12</v>
      </c>
      <c r="X152" s="19">
        <v>316</v>
      </c>
      <c r="Y152" s="19">
        <v>37</v>
      </c>
      <c r="Z152" s="19">
        <v>122000</v>
      </c>
      <c r="AA152" s="223">
        <v>18</v>
      </c>
      <c r="AB152" s="19">
        <v>37220</v>
      </c>
      <c r="AC152" s="94">
        <f t="shared" si="29"/>
        <v>26.333333333333332</v>
      </c>
      <c r="AD152" s="88">
        <f t="shared" si="30"/>
        <v>0.17220708446866484</v>
      </c>
      <c r="AE152" s="94">
        <f t="shared" si="31"/>
        <v>3.0833333333333335</v>
      </c>
      <c r="AF152" s="95">
        <f t="shared" si="34"/>
        <v>117.0886075949367</v>
      </c>
      <c r="AG152" s="95">
        <f t="shared" si="32"/>
        <v>10166.666666666666</v>
      </c>
      <c r="AH152" s="91">
        <f t="shared" si="35"/>
        <v>66.485013623978205</v>
      </c>
      <c r="AI152" s="18">
        <v>72</v>
      </c>
      <c r="AJ152" s="18">
        <v>27</v>
      </c>
      <c r="AK152" s="18"/>
      <c r="AL152" s="18"/>
      <c r="AM152" s="18"/>
      <c r="AN152" s="18">
        <v>1</v>
      </c>
      <c r="AO152" s="19"/>
      <c r="AP152" s="223">
        <v>15</v>
      </c>
      <c r="AQ152" s="18" t="s">
        <v>99</v>
      </c>
      <c r="AR152" s="18"/>
      <c r="AS152" s="18" t="s">
        <v>99</v>
      </c>
      <c r="AT152" s="18"/>
      <c r="AU152" s="18" t="s">
        <v>99</v>
      </c>
      <c r="AV152" s="19"/>
      <c r="AW152" s="18" t="s">
        <v>98</v>
      </c>
      <c r="AX152" s="19"/>
      <c r="AY152" s="18" t="s">
        <v>100</v>
      </c>
      <c r="AZ152" s="18" t="s">
        <v>100</v>
      </c>
      <c r="BA152" s="18" t="s">
        <v>100</v>
      </c>
      <c r="BB152" s="18" t="s">
        <v>100</v>
      </c>
      <c r="BC152" s="18" t="s">
        <v>98</v>
      </c>
      <c r="BD152" s="19" t="s">
        <v>1434</v>
      </c>
      <c r="BE152" s="18" t="s">
        <v>102</v>
      </c>
      <c r="BF152" s="19"/>
      <c r="BG152" s="18">
        <v>18722</v>
      </c>
      <c r="BH152" s="18">
        <v>19815</v>
      </c>
      <c r="BI152" s="18">
        <v>23405</v>
      </c>
      <c r="BJ152" s="18">
        <v>22452</v>
      </c>
      <c r="BK152" s="18">
        <v>25625</v>
      </c>
      <c r="BL152" s="230">
        <f t="shared" si="33"/>
        <v>15.744414168937329</v>
      </c>
      <c r="BM152" s="18">
        <v>2978</v>
      </c>
      <c r="BN152" s="18">
        <v>1230</v>
      </c>
      <c r="BO152" s="18">
        <v>5758</v>
      </c>
      <c r="BP152" s="18">
        <v>5036</v>
      </c>
      <c r="BQ152" s="18">
        <v>3266</v>
      </c>
      <c r="BR152" s="18">
        <v>9452</v>
      </c>
      <c r="BS152" s="18"/>
      <c r="BT152" s="18"/>
      <c r="BU152" s="18"/>
      <c r="BV152" s="18">
        <v>7146</v>
      </c>
      <c r="BW152" s="18">
        <v>2437</v>
      </c>
      <c r="BX152" s="18"/>
      <c r="BY152" s="18"/>
      <c r="BZ152" s="18"/>
      <c r="CA152" s="18"/>
      <c r="CB152" s="18"/>
      <c r="CC152" s="18"/>
      <c r="CD152" s="18"/>
      <c r="CE152" s="18"/>
      <c r="CF152" s="19"/>
      <c r="CG152" s="19" t="s">
        <v>100</v>
      </c>
      <c r="CH152" s="19" t="s">
        <v>103</v>
      </c>
      <c r="CI152" s="36" t="s">
        <v>191</v>
      </c>
      <c r="CJ152" s="19" t="s">
        <v>1435</v>
      </c>
      <c r="CK152" s="19" t="s">
        <v>105</v>
      </c>
      <c r="CL152" s="18" t="s">
        <v>98</v>
      </c>
      <c r="CM152" s="19" t="s">
        <v>1436</v>
      </c>
      <c r="CN152" s="18" t="s">
        <v>100</v>
      </c>
      <c r="CO152" s="19"/>
      <c r="CP152" s="18" t="s">
        <v>100</v>
      </c>
      <c r="CQ152" s="18" t="s">
        <v>98</v>
      </c>
      <c r="CR152" s="18" t="s">
        <v>100</v>
      </c>
      <c r="CS152" s="18" t="s">
        <v>100</v>
      </c>
      <c r="CT152" s="19"/>
      <c r="CU152" s="18" t="s">
        <v>100</v>
      </c>
      <c r="CV152" s="18" t="s">
        <v>98</v>
      </c>
      <c r="CW152" s="18" t="s">
        <v>98</v>
      </c>
      <c r="CX152" s="18" t="s">
        <v>98</v>
      </c>
      <c r="CY152" s="18" t="s">
        <v>100</v>
      </c>
      <c r="CZ152" s="18" t="s">
        <v>100</v>
      </c>
      <c r="DA152" s="18" t="s">
        <v>100</v>
      </c>
      <c r="DB152" s="18" t="s">
        <v>100</v>
      </c>
      <c r="DC152" s="19"/>
      <c r="DD152" s="18" t="s">
        <v>98</v>
      </c>
      <c r="DE152" s="18" t="s">
        <v>98</v>
      </c>
      <c r="DF152" s="18" t="s">
        <v>100</v>
      </c>
      <c r="DG152" s="18" t="s">
        <v>100</v>
      </c>
      <c r="DH152" s="18" t="s">
        <v>100</v>
      </c>
      <c r="DI152" s="18" t="s">
        <v>100</v>
      </c>
      <c r="DJ152" s="19"/>
      <c r="DK152" s="23"/>
    </row>
    <row r="153" spans="1:115" s="11" customFormat="1" ht="21.75" customHeight="1" x14ac:dyDescent="0.25">
      <c r="A153" s="24">
        <v>208</v>
      </c>
      <c r="B153" s="25" t="s">
        <v>1803</v>
      </c>
      <c r="C153" s="25" t="s">
        <v>1804</v>
      </c>
      <c r="D153" s="26" t="s">
        <v>1368</v>
      </c>
      <c r="E153" s="27" t="s">
        <v>1369</v>
      </c>
      <c r="F153" s="27" t="s">
        <v>1370</v>
      </c>
      <c r="G153" s="25" t="s">
        <v>1805</v>
      </c>
      <c r="H153" s="25" t="s">
        <v>1806</v>
      </c>
      <c r="I153" s="27" t="s">
        <v>1373</v>
      </c>
      <c r="J153" s="25" t="s">
        <v>1805</v>
      </c>
      <c r="K153" s="28">
        <v>2058</v>
      </c>
      <c r="L153" s="28">
        <v>2024</v>
      </c>
      <c r="M153" s="29">
        <v>2025</v>
      </c>
      <c r="N153" s="29">
        <v>2005</v>
      </c>
      <c r="O153" s="47">
        <v>1991</v>
      </c>
      <c r="P153" s="53">
        <v>1914000</v>
      </c>
      <c r="Q153" s="53">
        <v>1761000</v>
      </c>
      <c r="R153" s="53">
        <v>2073000</v>
      </c>
      <c r="S153" s="53">
        <v>2776000</v>
      </c>
      <c r="T153" s="54">
        <v>2445000</v>
      </c>
      <c r="U153" s="25" t="s">
        <v>1807</v>
      </c>
      <c r="V153" s="26" t="s">
        <v>100</v>
      </c>
      <c r="W153" s="26">
        <v>21</v>
      </c>
      <c r="X153" s="26">
        <v>470</v>
      </c>
      <c r="Y153" s="26">
        <v>60</v>
      </c>
      <c r="Z153" s="26">
        <v>130000</v>
      </c>
      <c r="AA153" s="222">
        <v>21</v>
      </c>
      <c r="AB153" s="26">
        <v>140000</v>
      </c>
      <c r="AC153" s="94">
        <f t="shared" si="29"/>
        <v>22.38095238095238</v>
      </c>
      <c r="AD153" s="88">
        <f t="shared" si="30"/>
        <v>0.23606228026117529</v>
      </c>
      <c r="AE153" s="94">
        <f t="shared" si="31"/>
        <v>2.8571428571428572</v>
      </c>
      <c r="AF153" s="95">
        <f t="shared" si="34"/>
        <v>127.65957446808511</v>
      </c>
      <c r="AG153" s="95">
        <f t="shared" si="32"/>
        <v>6190.4761904761908</v>
      </c>
      <c r="AH153" s="91">
        <f t="shared" si="35"/>
        <v>65.293822199899552</v>
      </c>
      <c r="AI153" s="25">
        <v>30</v>
      </c>
      <c r="AJ153" s="25">
        <v>70</v>
      </c>
      <c r="AK153" s="25"/>
      <c r="AL153" s="25"/>
      <c r="AM153" s="25"/>
      <c r="AN153" s="25"/>
      <c r="AO153" s="26"/>
      <c r="AP153" s="222">
        <v>9</v>
      </c>
      <c r="AQ153" s="30">
        <v>1</v>
      </c>
      <c r="AR153" s="25"/>
      <c r="AS153" s="25"/>
      <c r="AT153" s="25">
        <v>70</v>
      </c>
      <c r="AU153" s="25"/>
      <c r="AV153" s="26">
        <v>70</v>
      </c>
      <c r="AW153" s="25" t="s">
        <v>98</v>
      </c>
      <c r="AX153" s="26"/>
      <c r="AY153" s="25" t="s">
        <v>98</v>
      </c>
      <c r="AZ153" s="25" t="s">
        <v>100</v>
      </c>
      <c r="BA153" s="25" t="s">
        <v>100</v>
      </c>
      <c r="BB153" s="25" t="s">
        <v>100</v>
      </c>
      <c r="BC153" s="25" t="s">
        <v>100</v>
      </c>
      <c r="BD153" s="26"/>
      <c r="BE153" s="25" t="s">
        <v>102</v>
      </c>
      <c r="BF153" s="26"/>
      <c r="BG153" s="25">
        <v>21772</v>
      </c>
      <c r="BH153" s="25">
        <v>22920</v>
      </c>
      <c r="BI153" s="25">
        <v>23578</v>
      </c>
      <c r="BJ153" s="25">
        <v>25110</v>
      </c>
      <c r="BK153" s="25">
        <v>24419</v>
      </c>
      <c r="BL153" s="230">
        <f t="shared" si="33"/>
        <v>14.207935710698141</v>
      </c>
      <c r="BM153" s="25">
        <v>1460</v>
      </c>
      <c r="BN153" s="25">
        <v>4170</v>
      </c>
      <c r="BO153" s="25">
        <v>4657</v>
      </c>
      <c r="BP153" s="25">
        <v>2016</v>
      </c>
      <c r="BQ153" s="25">
        <v>3869</v>
      </c>
      <c r="BR153" s="25"/>
      <c r="BS153" s="25"/>
      <c r="BT153" s="25"/>
      <c r="BU153" s="25"/>
      <c r="BV153" s="25"/>
      <c r="BW153" s="25">
        <v>8130</v>
      </c>
      <c r="BX153" s="25"/>
      <c r="BY153" s="25">
        <v>17471</v>
      </c>
      <c r="BZ153" s="25">
        <v>36516</v>
      </c>
      <c r="CA153" s="25">
        <v>42733</v>
      </c>
      <c r="CB153" s="25"/>
      <c r="CC153" s="25"/>
      <c r="CD153" s="25"/>
      <c r="CE153" s="25"/>
      <c r="CF153" s="26"/>
      <c r="CG153" s="26" t="s">
        <v>100</v>
      </c>
      <c r="CH153" s="26" t="s">
        <v>118</v>
      </c>
      <c r="CI153" s="36" t="s">
        <v>104</v>
      </c>
      <c r="CJ153" s="26" t="s">
        <v>1808</v>
      </c>
      <c r="CK153" s="26" t="s">
        <v>105</v>
      </c>
      <c r="CL153" s="25" t="s">
        <v>98</v>
      </c>
      <c r="CM153" s="26" t="s">
        <v>1375</v>
      </c>
      <c r="CN153" s="25" t="s">
        <v>98</v>
      </c>
      <c r="CO153" s="26" t="s">
        <v>1809</v>
      </c>
      <c r="CP153" s="25" t="s">
        <v>98</v>
      </c>
      <c r="CQ153" s="25" t="s">
        <v>98</v>
      </c>
      <c r="CR153" s="25" t="s">
        <v>100</v>
      </c>
      <c r="CS153" s="25" t="s">
        <v>100</v>
      </c>
      <c r="CT153" s="26"/>
      <c r="CU153" s="25" t="s">
        <v>100</v>
      </c>
      <c r="CV153" s="25" t="s">
        <v>100</v>
      </c>
      <c r="CW153" s="25" t="s">
        <v>98</v>
      </c>
      <c r="CX153" s="25" t="s">
        <v>98</v>
      </c>
      <c r="CY153" s="25" t="s">
        <v>100</v>
      </c>
      <c r="CZ153" s="25" t="s">
        <v>98</v>
      </c>
      <c r="DA153" s="25" t="s">
        <v>100</v>
      </c>
      <c r="DB153" s="25" t="s">
        <v>100</v>
      </c>
      <c r="DC153" s="26"/>
      <c r="DD153" s="25" t="s">
        <v>98</v>
      </c>
      <c r="DE153" s="25" t="s">
        <v>100</v>
      </c>
      <c r="DF153" s="25" t="s">
        <v>100</v>
      </c>
      <c r="DG153" s="25" t="s">
        <v>100</v>
      </c>
      <c r="DH153" s="25" t="s">
        <v>100</v>
      </c>
      <c r="DI153" s="25" t="s">
        <v>100</v>
      </c>
      <c r="DJ153" s="26"/>
      <c r="DK153" s="32"/>
    </row>
    <row r="154" spans="1:115" s="33" customFormat="1" ht="21.75" customHeight="1" x14ac:dyDescent="0.25">
      <c r="A154" s="17">
        <v>172</v>
      </c>
      <c r="B154" s="18" t="s">
        <v>1520</v>
      </c>
      <c r="C154" s="18" t="s">
        <v>1521</v>
      </c>
      <c r="D154" s="19" t="s">
        <v>1522</v>
      </c>
      <c r="E154" s="20" t="s">
        <v>1523</v>
      </c>
      <c r="F154" s="20" t="s">
        <v>1524</v>
      </c>
      <c r="G154" s="18" t="s">
        <v>1525</v>
      </c>
      <c r="H154" s="18" t="s">
        <v>1526</v>
      </c>
      <c r="I154" s="20">
        <v>15154649619</v>
      </c>
      <c r="J154" s="18" t="s">
        <v>1527</v>
      </c>
      <c r="K154" s="21">
        <v>2161</v>
      </c>
      <c r="L154" s="21">
        <v>2143</v>
      </c>
      <c r="M154" s="22">
        <v>2109</v>
      </c>
      <c r="N154" s="22">
        <v>2055</v>
      </c>
      <c r="O154" s="46">
        <v>2026</v>
      </c>
      <c r="P154" s="51">
        <v>2181000</v>
      </c>
      <c r="Q154" s="51">
        <v>2270000</v>
      </c>
      <c r="R154" s="51">
        <v>2259000</v>
      </c>
      <c r="S154" s="51">
        <v>2413000</v>
      </c>
      <c r="T154" s="52">
        <v>2638000</v>
      </c>
      <c r="U154" s="18"/>
      <c r="V154" s="19" t="s">
        <v>98</v>
      </c>
      <c r="W154" s="19">
        <v>21</v>
      </c>
      <c r="X154" s="19">
        <v>433</v>
      </c>
      <c r="Y154" s="19">
        <v>25</v>
      </c>
      <c r="Z154" s="19">
        <v>101252</v>
      </c>
      <c r="AA154" s="223">
        <v>28</v>
      </c>
      <c r="AB154" s="19">
        <v>87676</v>
      </c>
      <c r="AC154" s="94">
        <f t="shared" si="29"/>
        <v>20.61904761904762</v>
      </c>
      <c r="AD154" s="88">
        <f t="shared" si="30"/>
        <v>0.21372161895360317</v>
      </c>
      <c r="AE154" s="94">
        <f t="shared" si="31"/>
        <v>1.1904761904761905</v>
      </c>
      <c r="AF154" s="95">
        <f t="shared" si="34"/>
        <v>57.736720554272516</v>
      </c>
      <c r="AG154" s="95">
        <f t="shared" si="32"/>
        <v>4821.5238095238092</v>
      </c>
      <c r="AH154" s="91">
        <f t="shared" si="35"/>
        <v>49.976307996051332</v>
      </c>
      <c r="AI154" s="18">
        <v>3</v>
      </c>
      <c r="AJ154" s="18">
        <v>68</v>
      </c>
      <c r="AK154" s="18"/>
      <c r="AL154" s="18">
        <v>29</v>
      </c>
      <c r="AM154" s="18"/>
      <c r="AN154" s="18"/>
      <c r="AO154" s="19"/>
      <c r="AP154" s="223">
        <v>20</v>
      </c>
      <c r="AQ154" s="35">
        <v>1</v>
      </c>
      <c r="AR154" s="18"/>
      <c r="AS154" s="35">
        <v>1</v>
      </c>
      <c r="AT154" s="18"/>
      <c r="AU154" s="35">
        <v>1</v>
      </c>
      <c r="AV154" s="19"/>
      <c r="AW154" s="18" t="s">
        <v>98</v>
      </c>
      <c r="AX154" s="19"/>
      <c r="AY154" s="18" t="s">
        <v>100</v>
      </c>
      <c r="AZ154" s="18" t="s">
        <v>100</v>
      </c>
      <c r="BA154" s="18" t="s">
        <v>100</v>
      </c>
      <c r="BB154" s="18" t="s">
        <v>100</v>
      </c>
      <c r="BC154" s="18" t="s">
        <v>98</v>
      </c>
      <c r="BD154" s="19" t="s">
        <v>1528</v>
      </c>
      <c r="BE154" s="18" t="s">
        <v>102</v>
      </c>
      <c r="BF154" s="19"/>
      <c r="BG154" s="18">
        <v>15539</v>
      </c>
      <c r="BH154" s="18">
        <v>15495</v>
      </c>
      <c r="BI154" s="18">
        <v>17213</v>
      </c>
      <c r="BJ154" s="18">
        <v>19072</v>
      </c>
      <c r="BK154" s="18">
        <v>21669</v>
      </c>
      <c r="BL154" s="230">
        <f t="shared" si="33"/>
        <v>12.785291214215203</v>
      </c>
      <c r="BM154" s="18">
        <v>7400</v>
      </c>
      <c r="BN154" s="18">
        <v>8501</v>
      </c>
      <c r="BO154" s="18">
        <v>5480</v>
      </c>
      <c r="BP154" s="18">
        <v>3948</v>
      </c>
      <c r="BQ154" s="18">
        <v>4234</v>
      </c>
      <c r="BR154" s="18"/>
      <c r="BS154" s="18"/>
      <c r="BT154" s="18"/>
      <c r="BU154" s="18"/>
      <c r="BV154" s="18"/>
      <c r="BW154" s="18">
        <v>609</v>
      </c>
      <c r="BX154" s="18"/>
      <c r="BY154" s="18">
        <v>13513</v>
      </c>
      <c r="BZ154" s="18">
        <v>23103</v>
      </c>
      <c r="CA154" s="18">
        <v>14662</v>
      </c>
      <c r="CB154" s="18"/>
      <c r="CC154" s="18"/>
      <c r="CD154" s="18"/>
      <c r="CE154" s="18"/>
      <c r="CF154" s="19"/>
      <c r="CG154" s="19" t="s">
        <v>98</v>
      </c>
      <c r="CH154" s="19" t="s">
        <v>103</v>
      </c>
      <c r="CI154" s="18" t="s">
        <v>130</v>
      </c>
      <c r="CJ154" s="19" t="s">
        <v>1529</v>
      </c>
      <c r="CK154" s="19" t="s">
        <v>105</v>
      </c>
      <c r="CL154" s="18" t="s">
        <v>98</v>
      </c>
      <c r="CM154" s="19" t="s">
        <v>756</v>
      </c>
      <c r="CN154" s="18" t="s">
        <v>98</v>
      </c>
      <c r="CO154" s="19" t="s">
        <v>1530</v>
      </c>
      <c r="CP154" s="18" t="s">
        <v>98</v>
      </c>
      <c r="CQ154" s="18" t="s">
        <v>98</v>
      </c>
      <c r="CR154" s="18" t="s">
        <v>100</v>
      </c>
      <c r="CS154" s="18" t="s">
        <v>100</v>
      </c>
      <c r="CT154" s="19"/>
      <c r="CU154" s="18" t="s">
        <v>100</v>
      </c>
      <c r="CV154" s="18" t="s">
        <v>98</v>
      </c>
      <c r="CW154" s="18" t="s">
        <v>98</v>
      </c>
      <c r="CX154" s="18" t="s">
        <v>98</v>
      </c>
      <c r="CY154" s="18" t="s">
        <v>98</v>
      </c>
      <c r="CZ154" s="18" t="s">
        <v>98</v>
      </c>
      <c r="DA154" s="18" t="s">
        <v>100</v>
      </c>
      <c r="DB154" s="18" t="s">
        <v>100</v>
      </c>
      <c r="DC154" s="19"/>
      <c r="DD154" s="18" t="s">
        <v>98</v>
      </c>
      <c r="DE154" s="18" t="s">
        <v>100</v>
      </c>
      <c r="DF154" s="18" t="s">
        <v>100</v>
      </c>
      <c r="DG154" s="18" t="s">
        <v>98</v>
      </c>
      <c r="DH154" s="18" t="s">
        <v>100</v>
      </c>
      <c r="DI154" s="18" t="s">
        <v>100</v>
      </c>
      <c r="DJ154" s="19"/>
      <c r="DK154" s="23" t="s">
        <v>1531</v>
      </c>
    </row>
    <row r="155" spans="1:115" s="11" customFormat="1" ht="21.75" customHeight="1" x14ac:dyDescent="0.25">
      <c r="A155" s="17">
        <v>57</v>
      </c>
      <c r="B155" s="18" t="s">
        <v>618</v>
      </c>
      <c r="C155" s="18" t="s">
        <v>619</v>
      </c>
      <c r="D155" s="19" t="s">
        <v>620</v>
      </c>
      <c r="E155" s="20" t="s">
        <v>621</v>
      </c>
      <c r="F155" s="20" t="s">
        <v>622</v>
      </c>
      <c r="G155" s="18" t="s">
        <v>623</v>
      </c>
      <c r="H155" s="18" t="s">
        <v>624</v>
      </c>
      <c r="I155" s="20" t="s">
        <v>625</v>
      </c>
      <c r="J155" s="18" t="s">
        <v>626</v>
      </c>
      <c r="K155" s="21">
        <v>2255</v>
      </c>
      <c r="L155" s="21">
        <v>2215</v>
      </c>
      <c r="M155" s="22">
        <v>2192</v>
      </c>
      <c r="N155" s="22">
        <v>2159</v>
      </c>
      <c r="O155" s="46">
        <v>2157</v>
      </c>
      <c r="P155" s="51">
        <v>2851000</v>
      </c>
      <c r="Q155" s="51">
        <v>2153000</v>
      </c>
      <c r="R155" s="51">
        <v>2163000</v>
      </c>
      <c r="S155" s="51">
        <v>2930000</v>
      </c>
      <c r="T155" s="52">
        <v>2114000</v>
      </c>
      <c r="U155" s="18"/>
      <c r="V155" s="19" t="s">
        <v>98</v>
      </c>
      <c r="W155" s="19">
        <v>17</v>
      </c>
      <c r="X155" s="19">
        <v>382</v>
      </c>
      <c r="Y155" s="19">
        <v>267</v>
      </c>
      <c r="Z155" s="19">
        <v>178106</v>
      </c>
      <c r="AA155" s="223">
        <v>28</v>
      </c>
      <c r="AB155" s="19">
        <v>71480</v>
      </c>
      <c r="AC155" s="94">
        <f t="shared" si="29"/>
        <v>22.470588235294116</v>
      </c>
      <c r="AD155" s="88">
        <f t="shared" si="30"/>
        <v>0.17709782104775151</v>
      </c>
      <c r="AE155" s="94">
        <f t="shared" si="31"/>
        <v>15.705882352941176</v>
      </c>
      <c r="AF155" s="95">
        <f t="shared" si="34"/>
        <v>698.95287958115182</v>
      </c>
      <c r="AG155" s="95">
        <f t="shared" si="32"/>
        <v>10476.823529411764</v>
      </c>
      <c r="AH155" s="91">
        <f t="shared" si="35"/>
        <v>82.571163653222072</v>
      </c>
      <c r="AI155" s="18">
        <v>20</v>
      </c>
      <c r="AJ155" s="18">
        <v>80</v>
      </c>
      <c r="AK155" s="18"/>
      <c r="AL155" s="18"/>
      <c r="AM155" s="18"/>
      <c r="AN155" s="18"/>
      <c r="AO155" s="19"/>
      <c r="AP155" s="223">
        <v>11</v>
      </c>
      <c r="AQ155" s="35">
        <v>1</v>
      </c>
      <c r="AR155" s="18"/>
      <c r="AS155" s="35">
        <v>0.5</v>
      </c>
      <c r="AT155" s="18"/>
      <c r="AU155" s="35">
        <v>0.5</v>
      </c>
      <c r="AV155" s="19"/>
      <c r="AW155" s="18" t="s">
        <v>98</v>
      </c>
      <c r="AX155" s="19"/>
      <c r="AY155" s="18" t="s">
        <v>100</v>
      </c>
      <c r="AZ155" s="18" t="s">
        <v>98</v>
      </c>
      <c r="BA155" s="18" t="s">
        <v>100</v>
      </c>
      <c r="BB155" s="18" t="s">
        <v>100</v>
      </c>
      <c r="BC155" s="18" t="s">
        <v>98</v>
      </c>
      <c r="BD155" s="19" t="s">
        <v>419</v>
      </c>
      <c r="BE155" s="18" t="s">
        <v>102</v>
      </c>
      <c r="BF155" s="19"/>
      <c r="BG155" s="18">
        <v>16154</v>
      </c>
      <c r="BH155" s="18">
        <v>20498</v>
      </c>
      <c r="BI155" s="18">
        <v>18650</v>
      </c>
      <c r="BJ155" s="18">
        <v>24013</v>
      </c>
      <c r="BK155" s="18">
        <v>23559</v>
      </c>
      <c r="BL155" s="230">
        <f t="shared" si="33"/>
        <v>13.534075104311544</v>
      </c>
      <c r="BM155" s="18">
        <v>2891</v>
      </c>
      <c r="BN155" s="18">
        <v>7154</v>
      </c>
      <c r="BO155" s="18">
        <v>4420</v>
      </c>
      <c r="BP155" s="18">
        <v>7125</v>
      </c>
      <c r="BQ155" s="18">
        <v>5634</v>
      </c>
      <c r="BR155" s="18">
        <v>9</v>
      </c>
      <c r="BS155" s="18">
        <v>20</v>
      </c>
      <c r="BT155" s="18">
        <v>2</v>
      </c>
      <c r="BU155" s="18">
        <v>25</v>
      </c>
      <c r="BV155" s="18">
        <v>17</v>
      </c>
      <c r="BW155" s="18"/>
      <c r="BX155" s="18"/>
      <c r="BY155" s="18"/>
      <c r="BZ155" s="18"/>
      <c r="CA155" s="18"/>
      <c r="CB155" s="18"/>
      <c r="CC155" s="18"/>
      <c r="CD155" s="18"/>
      <c r="CE155" s="18"/>
      <c r="CF155" s="19"/>
      <c r="CG155" s="19" t="s">
        <v>100</v>
      </c>
      <c r="CH155" s="19" t="s">
        <v>118</v>
      </c>
      <c r="CI155" s="18" t="s">
        <v>104</v>
      </c>
      <c r="CJ155" s="19"/>
      <c r="CK155" s="19" t="s">
        <v>105</v>
      </c>
      <c r="CL155" s="18" t="s">
        <v>100</v>
      </c>
      <c r="CM155" s="19"/>
      <c r="CN155" s="18" t="s">
        <v>100</v>
      </c>
      <c r="CO155" s="19"/>
      <c r="CP155" s="18" t="s">
        <v>98</v>
      </c>
      <c r="CQ155" s="18" t="s">
        <v>100</v>
      </c>
      <c r="CR155" s="18" t="s">
        <v>100</v>
      </c>
      <c r="CS155" s="18" t="s">
        <v>98</v>
      </c>
      <c r="CT155" s="19" t="s">
        <v>627</v>
      </c>
      <c r="CU155" s="18" t="s">
        <v>100</v>
      </c>
      <c r="CV155" s="18" t="s">
        <v>98</v>
      </c>
      <c r="CW155" s="18" t="s">
        <v>98</v>
      </c>
      <c r="CX155" s="18" t="s">
        <v>98</v>
      </c>
      <c r="CY155" s="18" t="s">
        <v>100</v>
      </c>
      <c r="CZ155" s="18" t="s">
        <v>98</v>
      </c>
      <c r="DA155" s="18" t="s">
        <v>98</v>
      </c>
      <c r="DB155" s="18" t="s">
        <v>100</v>
      </c>
      <c r="DC155" s="19"/>
      <c r="DD155" s="18" t="s">
        <v>98</v>
      </c>
      <c r="DE155" s="18" t="s">
        <v>98</v>
      </c>
      <c r="DF155" s="18" t="s">
        <v>98</v>
      </c>
      <c r="DG155" s="18" t="s">
        <v>98</v>
      </c>
      <c r="DH155" s="18" t="s">
        <v>100</v>
      </c>
      <c r="DI155" s="18" t="s">
        <v>100</v>
      </c>
      <c r="DJ155" s="19"/>
      <c r="DK155" s="23" t="s">
        <v>628</v>
      </c>
    </row>
    <row r="156" spans="1:115" s="33" customFormat="1" ht="21.75" customHeight="1" x14ac:dyDescent="0.25">
      <c r="A156" s="24">
        <v>154</v>
      </c>
      <c r="B156" s="25" t="s">
        <v>1391</v>
      </c>
      <c r="C156" s="25" t="s">
        <v>1392</v>
      </c>
      <c r="D156" s="26" t="s">
        <v>1393</v>
      </c>
      <c r="E156" s="27" t="s">
        <v>428</v>
      </c>
      <c r="F156" s="27" t="s">
        <v>427</v>
      </c>
      <c r="G156" s="25" t="s">
        <v>1394</v>
      </c>
      <c r="H156" s="25" t="s">
        <v>429</v>
      </c>
      <c r="I156" s="27" t="s">
        <v>430</v>
      </c>
      <c r="J156" s="25" t="s">
        <v>431</v>
      </c>
      <c r="K156" s="28">
        <v>2311</v>
      </c>
      <c r="L156" s="28">
        <v>2288</v>
      </c>
      <c r="M156" s="29">
        <v>2217</v>
      </c>
      <c r="N156" s="29">
        <v>2200</v>
      </c>
      <c r="O156" s="47">
        <v>2174</v>
      </c>
      <c r="P156" s="53">
        <v>2086532</v>
      </c>
      <c r="Q156" s="53">
        <v>2050802</v>
      </c>
      <c r="R156" s="53">
        <v>2145697</v>
      </c>
      <c r="S156" s="53">
        <v>2079526</v>
      </c>
      <c r="T156" s="54">
        <v>2055495</v>
      </c>
      <c r="U156" s="25"/>
      <c r="V156" s="26" t="s">
        <v>98</v>
      </c>
      <c r="W156" s="26">
        <v>9</v>
      </c>
      <c r="X156" s="26">
        <v>493</v>
      </c>
      <c r="Y156" s="26">
        <v>58</v>
      </c>
      <c r="Z156" s="26">
        <v>227000</v>
      </c>
      <c r="AA156" s="222">
        <v>25</v>
      </c>
      <c r="AB156" s="26">
        <v>74441</v>
      </c>
      <c r="AC156" s="94">
        <f t="shared" si="29"/>
        <v>54.777777777777779</v>
      </c>
      <c r="AD156" s="88">
        <f t="shared" si="30"/>
        <v>0.22677092916283348</v>
      </c>
      <c r="AE156" s="94">
        <f t="shared" si="31"/>
        <v>6.4444444444444446</v>
      </c>
      <c r="AF156" s="95">
        <f t="shared" si="34"/>
        <v>117.64705882352941</v>
      </c>
      <c r="AG156" s="95">
        <f t="shared" si="32"/>
        <v>25222.222222222223</v>
      </c>
      <c r="AH156" s="91">
        <f t="shared" si="35"/>
        <v>104.41582336706531</v>
      </c>
      <c r="AI156" s="25">
        <v>20</v>
      </c>
      <c r="AJ156" s="25">
        <v>79</v>
      </c>
      <c r="AK156" s="25"/>
      <c r="AL156" s="25"/>
      <c r="AM156" s="25"/>
      <c r="AN156" s="25">
        <v>1</v>
      </c>
      <c r="AO156" s="26"/>
      <c r="AP156" s="222">
        <v>20</v>
      </c>
      <c r="AQ156" s="30">
        <v>0.5</v>
      </c>
      <c r="AR156" s="25"/>
      <c r="AS156" s="30">
        <v>0.25</v>
      </c>
      <c r="AT156" s="25"/>
      <c r="AU156" s="30">
        <v>0.25</v>
      </c>
      <c r="AV156" s="26"/>
      <c r="AW156" s="25" t="s">
        <v>100</v>
      </c>
      <c r="AX156" s="26"/>
      <c r="AY156" s="25" t="s">
        <v>100</v>
      </c>
      <c r="AZ156" s="25" t="s">
        <v>100</v>
      </c>
      <c r="BA156" s="25" t="s">
        <v>100</v>
      </c>
      <c r="BB156" s="25" t="s">
        <v>100</v>
      </c>
      <c r="BC156" s="25" t="s">
        <v>98</v>
      </c>
      <c r="BD156" s="26" t="s">
        <v>1395</v>
      </c>
      <c r="BE156" s="25" t="s">
        <v>408</v>
      </c>
      <c r="BF156" s="26" t="s">
        <v>1396</v>
      </c>
      <c r="BG156" s="25"/>
      <c r="BH156" s="25"/>
      <c r="BI156" s="25"/>
      <c r="BJ156" s="25"/>
      <c r="BK156" s="25">
        <v>41000</v>
      </c>
      <c r="BL156" s="230">
        <f t="shared" si="33"/>
        <v>25.114995400183993</v>
      </c>
      <c r="BM156" s="25"/>
      <c r="BN156" s="25"/>
      <c r="BO156" s="25"/>
      <c r="BP156" s="25"/>
      <c r="BQ156" s="25">
        <v>13600</v>
      </c>
      <c r="BR156" s="25">
        <v>8000</v>
      </c>
      <c r="BS156" s="25">
        <v>8000</v>
      </c>
      <c r="BT156" s="25">
        <v>8000</v>
      </c>
      <c r="BU156" s="25">
        <v>8000</v>
      </c>
      <c r="BV156" s="25">
        <v>8000</v>
      </c>
      <c r="BW156" s="25"/>
      <c r="BX156" s="25"/>
      <c r="BY156" s="25"/>
      <c r="BZ156" s="25"/>
      <c r="CA156" s="25"/>
      <c r="CB156" s="25"/>
      <c r="CC156" s="25"/>
      <c r="CD156" s="25"/>
      <c r="CE156" s="25"/>
      <c r="CF156" s="26"/>
      <c r="CG156" s="26" t="s">
        <v>98</v>
      </c>
      <c r="CH156" s="26" t="s">
        <v>103</v>
      </c>
      <c r="CI156" s="25" t="s">
        <v>164</v>
      </c>
      <c r="CJ156" s="26"/>
      <c r="CK156" s="26" t="s">
        <v>105</v>
      </c>
      <c r="CL156" s="25" t="s">
        <v>100</v>
      </c>
      <c r="CM156" s="26"/>
      <c r="CN156" s="25" t="s">
        <v>100</v>
      </c>
      <c r="CO156" s="26"/>
      <c r="CP156" s="25" t="s">
        <v>98</v>
      </c>
      <c r="CQ156" s="25" t="s">
        <v>98</v>
      </c>
      <c r="CR156" s="25" t="s">
        <v>100</v>
      </c>
      <c r="CS156" s="25" t="s">
        <v>100</v>
      </c>
      <c r="CT156" s="26"/>
      <c r="CU156" s="25" t="s">
        <v>100</v>
      </c>
      <c r="CV156" s="25" t="s">
        <v>98</v>
      </c>
      <c r="CW156" s="25" t="s">
        <v>98</v>
      </c>
      <c r="CX156" s="25" t="s">
        <v>98</v>
      </c>
      <c r="CY156" s="25" t="s">
        <v>100</v>
      </c>
      <c r="CZ156" s="25" t="s">
        <v>98</v>
      </c>
      <c r="DA156" s="25" t="s">
        <v>98</v>
      </c>
      <c r="DB156" s="25" t="s">
        <v>100</v>
      </c>
      <c r="DC156" s="26"/>
      <c r="DD156" s="25" t="s">
        <v>98</v>
      </c>
      <c r="DE156" s="25" t="s">
        <v>100</v>
      </c>
      <c r="DF156" s="25" t="s">
        <v>100</v>
      </c>
      <c r="DG156" s="25" t="s">
        <v>100</v>
      </c>
      <c r="DH156" s="25" t="s">
        <v>100</v>
      </c>
      <c r="DI156" s="25" t="s">
        <v>100</v>
      </c>
      <c r="DJ156" s="26"/>
      <c r="DK156" s="32"/>
    </row>
    <row r="157" spans="1:115" s="11" customFormat="1" ht="21.75" customHeight="1" x14ac:dyDescent="0.25">
      <c r="A157" s="17">
        <v>85</v>
      </c>
      <c r="B157" s="18" t="s">
        <v>863</v>
      </c>
      <c r="C157" s="18" t="s">
        <v>109</v>
      </c>
      <c r="D157" s="19" t="s">
        <v>864</v>
      </c>
      <c r="E157" s="20" t="s">
        <v>865</v>
      </c>
      <c r="F157" s="20" t="s">
        <v>866</v>
      </c>
      <c r="G157" s="18" t="s">
        <v>867</v>
      </c>
      <c r="H157" s="18" t="s">
        <v>633</v>
      </c>
      <c r="I157" s="20" t="s">
        <v>634</v>
      </c>
      <c r="J157" s="18" t="s">
        <v>635</v>
      </c>
      <c r="K157" s="21">
        <v>2279</v>
      </c>
      <c r="L157" s="21">
        <v>2272</v>
      </c>
      <c r="M157" s="22">
        <v>2256</v>
      </c>
      <c r="N157" s="22">
        <v>2232</v>
      </c>
      <c r="O157" s="46">
        <v>2216</v>
      </c>
      <c r="P157" s="51">
        <v>3037000</v>
      </c>
      <c r="Q157" s="51">
        <v>2843000</v>
      </c>
      <c r="R157" s="51">
        <v>2730000</v>
      </c>
      <c r="S157" s="51">
        <v>2942000</v>
      </c>
      <c r="T157" s="52">
        <v>2987000</v>
      </c>
      <c r="U157" s="18"/>
      <c r="V157" s="19" t="s">
        <v>98</v>
      </c>
      <c r="W157" s="19">
        <v>9</v>
      </c>
      <c r="X157" s="19">
        <v>270</v>
      </c>
      <c r="Y157" s="19">
        <v>21</v>
      </c>
      <c r="Z157" s="19">
        <v>87122</v>
      </c>
      <c r="AA157" s="223">
        <v>24</v>
      </c>
      <c r="AB157" s="19">
        <v>83056</v>
      </c>
      <c r="AC157" s="94">
        <f t="shared" si="29"/>
        <v>30</v>
      </c>
      <c r="AD157" s="88">
        <f t="shared" si="30"/>
        <v>0.12184115523465704</v>
      </c>
      <c r="AE157" s="94">
        <f t="shared" si="31"/>
        <v>2.3333333333333335</v>
      </c>
      <c r="AF157" s="95">
        <f t="shared" si="34"/>
        <v>77.777777777777771</v>
      </c>
      <c r="AG157" s="95">
        <f t="shared" si="32"/>
        <v>9680.2222222222226</v>
      </c>
      <c r="AH157" s="91">
        <f t="shared" si="35"/>
        <v>39.314981949458485</v>
      </c>
      <c r="AI157" s="18"/>
      <c r="AJ157" s="18">
        <v>100</v>
      </c>
      <c r="AK157" s="18"/>
      <c r="AL157" s="18"/>
      <c r="AM157" s="18"/>
      <c r="AN157" s="18"/>
      <c r="AO157" s="19"/>
      <c r="AP157" s="223">
        <v>15</v>
      </c>
      <c r="AQ157" s="35">
        <v>1</v>
      </c>
      <c r="AR157" s="18"/>
      <c r="AS157" s="35">
        <v>1</v>
      </c>
      <c r="AT157" s="18"/>
      <c r="AU157" s="35">
        <v>1</v>
      </c>
      <c r="AV157" s="19"/>
      <c r="AW157" s="18" t="s">
        <v>98</v>
      </c>
      <c r="AX157" s="19"/>
      <c r="AY157" s="18" t="s">
        <v>98</v>
      </c>
      <c r="AZ157" s="18" t="s">
        <v>98</v>
      </c>
      <c r="BA157" s="18" t="s">
        <v>100</v>
      </c>
      <c r="BB157" s="18" t="s">
        <v>100</v>
      </c>
      <c r="BC157" s="18" t="s">
        <v>100</v>
      </c>
      <c r="BD157" s="19"/>
      <c r="BE157" s="18" t="s">
        <v>102</v>
      </c>
      <c r="BF157" s="19"/>
      <c r="BG157" s="18">
        <v>13540</v>
      </c>
      <c r="BH157" s="18">
        <v>14010</v>
      </c>
      <c r="BI157" s="18">
        <v>15650</v>
      </c>
      <c r="BJ157" s="18">
        <v>16060</v>
      </c>
      <c r="BK157" s="18">
        <v>17940</v>
      </c>
      <c r="BL157" s="230">
        <f t="shared" si="33"/>
        <v>9.3817689530685922</v>
      </c>
      <c r="BM157" s="18">
        <v>1600</v>
      </c>
      <c r="BN157" s="18">
        <v>510</v>
      </c>
      <c r="BO157" s="18"/>
      <c r="BP157" s="18">
        <v>930</v>
      </c>
      <c r="BQ157" s="18">
        <v>2850</v>
      </c>
      <c r="BR157" s="18"/>
      <c r="BS157" s="18"/>
      <c r="BT157" s="18"/>
      <c r="BU157" s="18"/>
      <c r="BV157" s="18"/>
      <c r="BW157" s="18"/>
      <c r="BX157" s="18"/>
      <c r="BY157" s="18"/>
      <c r="BZ157" s="18"/>
      <c r="CA157" s="18"/>
      <c r="CB157" s="18"/>
      <c r="CC157" s="18"/>
      <c r="CD157" s="18"/>
      <c r="CE157" s="18"/>
      <c r="CF157" s="19"/>
      <c r="CG157" s="19" t="s">
        <v>100</v>
      </c>
      <c r="CH157" s="19" t="s">
        <v>103</v>
      </c>
      <c r="CI157" s="18" t="s">
        <v>191</v>
      </c>
      <c r="CJ157" s="19"/>
      <c r="CK157" s="19" t="s">
        <v>105</v>
      </c>
      <c r="CL157" s="18" t="s">
        <v>98</v>
      </c>
      <c r="CM157" s="19" t="s">
        <v>868</v>
      </c>
      <c r="CN157" s="18" t="s">
        <v>98</v>
      </c>
      <c r="CO157" s="19" t="s">
        <v>868</v>
      </c>
      <c r="CP157" s="18" t="s">
        <v>98</v>
      </c>
      <c r="CQ157" s="18" t="s">
        <v>98</v>
      </c>
      <c r="CR157" s="18" t="s">
        <v>100</v>
      </c>
      <c r="CS157" s="18" t="s">
        <v>98</v>
      </c>
      <c r="CT157" s="19" t="s">
        <v>869</v>
      </c>
      <c r="CU157" s="18" t="s">
        <v>98</v>
      </c>
      <c r="CV157" s="18" t="s">
        <v>98</v>
      </c>
      <c r="CW157" s="18" t="s">
        <v>98</v>
      </c>
      <c r="CX157" s="18" t="s">
        <v>98</v>
      </c>
      <c r="CY157" s="18" t="s">
        <v>100</v>
      </c>
      <c r="CZ157" s="18" t="s">
        <v>98</v>
      </c>
      <c r="DA157" s="18" t="s">
        <v>100</v>
      </c>
      <c r="DB157" s="18" t="s">
        <v>100</v>
      </c>
      <c r="DC157" s="19"/>
      <c r="DD157" s="18" t="s">
        <v>98</v>
      </c>
      <c r="DE157" s="18" t="s">
        <v>100</v>
      </c>
      <c r="DF157" s="18" t="s">
        <v>100</v>
      </c>
      <c r="DG157" s="18" t="s">
        <v>100</v>
      </c>
      <c r="DH157" s="18" t="s">
        <v>100</v>
      </c>
      <c r="DI157" s="18" t="s">
        <v>100</v>
      </c>
      <c r="DJ157" s="19"/>
      <c r="DK157" s="23"/>
    </row>
    <row r="158" spans="1:115" s="11" customFormat="1" ht="21.75" customHeight="1" x14ac:dyDescent="0.25">
      <c r="A158" s="17">
        <v>94</v>
      </c>
      <c r="B158" s="18" t="s">
        <v>927</v>
      </c>
      <c r="C158" s="18" t="s">
        <v>109</v>
      </c>
      <c r="D158" s="19" t="s">
        <v>928</v>
      </c>
      <c r="E158" s="20" t="s">
        <v>929</v>
      </c>
      <c r="F158" s="20" t="s">
        <v>930</v>
      </c>
      <c r="G158" s="18" t="s">
        <v>931</v>
      </c>
      <c r="H158" s="18" t="s">
        <v>834</v>
      </c>
      <c r="I158" s="20" t="s">
        <v>932</v>
      </c>
      <c r="J158" s="18" t="s">
        <v>933</v>
      </c>
      <c r="K158" s="21">
        <v>2373</v>
      </c>
      <c r="L158" s="21">
        <v>2352</v>
      </c>
      <c r="M158" s="22">
        <v>2280</v>
      </c>
      <c r="N158" s="22">
        <v>2240</v>
      </c>
      <c r="O158" s="46">
        <v>2226</v>
      </c>
      <c r="P158" s="51">
        <v>3167000</v>
      </c>
      <c r="Q158" s="51">
        <v>3020000</v>
      </c>
      <c r="R158" s="51">
        <v>3263000</v>
      </c>
      <c r="S158" s="51">
        <v>4002000</v>
      </c>
      <c r="T158" s="52">
        <v>2680000</v>
      </c>
      <c r="U158" s="18" t="s">
        <v>934</v>
      </c>
      <c r="V158" s="19" t="s">
        <v>100</v>
      </c>
      <c r="W158" s="19">
        <v>22</v>
      </c>
      <c r="X158" s="19">
        <v>597</v>
      </c>
      <c r="Y158" s="19">
        <v>54</v>
      </c>
      <c r="Z158" s="19">
        <v>171887</v>
      </c>
      <c r="AA158" s="223">
        <v>18</v>
      </c>
      <c r="AB158" s="19">
        <v>179413</v>
      </c>
      <c r="AC158" s="94">
        <f t="shared" si="29"/>
        <v>27.136363636363637</v>
      </c>
      <c r="AD158" s="88">
        <f t="shared" si="30"/>
        <v>0.26819407008086255</v>
      </c>
      <c r="AE158" s="94">
        <f t="shared" si="31"/>
        <v>2.4545454545454546</v>
      </c>
      <c r="AF158" s="95">
        <f t="shared" si="34"/>
        <v>90.452261306532662</v>
      </c>
      <c r="AG158" s="95">
        <f t="shared" si="32"/>
        <v>7813.045454545455</v>
      </c>
      <c r="AH158" s="91">
        <f t="shared" si="35"/>
        <v>77.217879604672063</v>
      </c>
      <c r="AI158" s="18">
        <v>14</v>
      </c>
      <c r="AJ158" s="18">
        <v>84</v>
      </c>
      <c r="AK158" s="18"/>
      <c r="AL158" s="18">
        <v>2</v>
      </c>
      <c r="AM158" s="18"/>
      <c r="AN158" s="18"/>
      <c r="AO158" s="19"/>
      <c r="AP158" s="223">
        <v>24</v>
      </c>
      <c r="AQ158" s="18" t="s">
        <v>99</v>
      </c>
      <c r="AR158" s="18">
        <v>37</v>
      </c>
      <c r="AS158" s="18" t="s">
        <v>99</v>
      </c>
      <c r="AT158" s="18">
        <v>23</v>
      </c>
      <c r="AU158" s="18" t="s">
        <v>99</v>
      </c>
      <c r="AV158" s="19">
        <v>15</v>
      </c>
      <c r="AW158" s="18" t="s">
        <v>98</v>
      </c>
      <c r="AX158" s="19"/>
      <c r="AY158" s="18" t="s">
        <v>100</v>
      </c>
      <c r="AZ158" s="18" t="s">
        <v>98</v>
      </c>
      <c r="BA158" s="18" t="s">
        <v>100</v>
      </c>
      <c r="BB158" s="18" t="s">
        <v>100</v>
      </c>
      <c r="BC158" s="18" t="s">
        <v>100</v>
      </c>
      <c r="BD158" s="19"/>
      <c r="BE158" s="18" t="s">
        <v>102</v>
      </c>
      <c r="BF158" s="19"/>
      <c r="BG158" s="18">
        <v>38292</v>
      </c>
      <c r="BH158" s="18">
        <v>40341</v>
      </c>
      <c r="BI158" s="18">
        <v>40602</v>
      </c>
      <c r="BJ158" s="18">
        <v>36304</v>
      </c>
      <c r="BK158" s="18">
        <v>40440</v>
      </c>
      <c r="BL158" s="230">
        <f t="shared" si="33"/>
        <v>19.659928122192273</v>
      </c>
      <c r="BM158" s="18">
        <v>4759</v>
      </c>
      <c r="BN158" s="18">
        <v>6117</v>
      </c>
      <c r="BO158" s="18">
        <v>4493</v>
      </c>
      <c r="BP158" s="18">
        <v>4175</v>
      </c>
      <c r="BQ158" s="18">
        <v>3323</v>
      </c>
      <c r="BR158" s="18">
        <v>4135</v>
      </c>
      <c r="BS158" s="18">
        <v>266</v>
      </c>
      <c r="BT158" s="18">
        <v>3497</v>
      </c>
      <c r="BU158" s="18">
        <v>3836</v>
      </c>
      <c r="BV158" s="18">
        <v>1566</v>
      </c>
      <c r="BW158" s="18"/>
      <c r="BX158" s="18"/>
      <c r="BY158" s="18"/>
      <c r="BZ158" s="18"/>
      <c r="CA158" s="18"/>
      <c r="CB158" s="18">
        <v>4185</v>
      </c>
      <c r="CC158" s="18">
        <v>10585</v>
      </c>
      <c r="CD158" s="18">
        <v>3780</v>
      </c>
      <c r="CE158" s="18">
        <v>4612</v>
      </c>
      <c r="CF158" s="19">
        <v>4955</v>
      </c>
      <c r="CG158" s="19" t="s">
        <v>100</v>
      </c>
      <c r="CH158" s="19" t="s">
        <v>103</v>
      </c>
      <c r="CI158" s="18" t="s">
        <v>164</v>
      </c>
      <c r="CJ158" s="19"/>
      <c r="CK158" s="19" t="s">
        <v>105</v>
      </c>
      <c r="CL158" s="18" t="s">
        <v>100</v>
      </c>
      <c r="CM158" s="19"/>
      <c r="CN158" s="18" t="s">
        <v>100</v>
      </c>
      <c r="CO158" s="19"/>
      <c r="CP158" s="18" t="s">
        <v>98</v>
      </c>
      <c r="CQ158" s="18" t="s">
        <v>98</v>
      </c>
      <c r="CR158" s="18" t="s">
        <v>100</v>
      </c>
      <c r="CS158" s="18" t="s">
        <v>98</v>
      </c>
      <c r="CT158" s="19" t="s">
        <v>935</v>
      </c>
      <c r="CU158" s="18" t="s">
        <v>100</v>
      </c>
      <c r="CV158" s="18" t="s">
        <v>98</v>
      </c>
      <c r="CW158" s="18" t="s">
        <v>100</v>
      </c>
      <c r="CX158" s="18" t="s">
        <v>100</v>
      </c>
      <c r="CY158" s="18" t="s">
        <v>100</v>
      </c>
      <c r="CZ158" s="18" t="s">
        <v>98</v>
      </c>
      <c r="DA158" s="18" t="s">
        <v>98</v>
      </c>
      <c r="DB158" s="18" t="s">
        <v>100</v>
      </c>
      <c r="DC158" s="19"/>
      <c r="DD158" s="18" t="s">
        <v>98</v>
      </c>
      <c r="DE158" s="18" t="s">
        <v>98</v>
      </c>
      <c r="DF158" s="18" t="s">
        <v>100</v>
      </c>
      <c r="DG158" s="18" t="s">
        <v>100</v>
      </c>
      <c r="DH158" s="18" t="s">
        <v>100</v>
      </c>
      <c r="DI158" s="18" t="s">
        <v>98</v>
      </c>
      <c r="DJ158" s="19" t="s">
        <v>936</v>
      </c>
      <c r="DK158" s="23"/>
    </row>
    <row r="159" spans="1:115" s="33" customFormat="1" ht="21.75" customHeight="1" x14ac:dyDescent="0.25">
      <c r="A159" s="17">
        <v>181</v>
      </c>
      <c r="B159" s="18" t="s">
        <v>1594</v>
      </c>
      <c r="C159" s="18" t="s">
        <v>348</v>
      </c>
      <c r="D159" s="19" t="s">
        <v>1595</v>
      </c>
      <c r="E159" s="20">
        <v>16094466582</v>
      </c>
      <c r="F159" s="20">
        <v>0</v>
      </c>
      <c r="G159" s="18" t="s">
        <v>1596</v>
      </c>
      <c r="H159" s="18" t="s">
        <v>1597</v>
      </c>
      <c r="I159" s="20">
        <v>16094466582</v>
      </c>
      <c r="J159" s="18" t="s">
        <v>1598</v>
      </c>
      <c r="K159" s="21">
        <v>2343</v>
      </c>
      <c r="L159" s="21">
        <v>2319</v>
      </c>
      <c r="M159" s="22">
        <v>2305</v>
      </c>
      <c r="N159" s="22">
        <v>2297</v>
      </c>
      <c r="O159" s="46">
        <v>2250</v>
      </c>
      <c r="P159" s="51">
        <v>1689401</v>
      </c>
      <c r="Q159" s="51">
        <v>1801928</v>
      </c>
      <c r="R159" s="51">
        <v>1850398</v>
      </c>
      <c r="S159" s="51">
        <v>1870064</v>
      </c>
      <c r="T159" s="52">
        <v>2070342</v>
      </c>
      <c r="U159" s="18"/>
      <c r="V159" s="19" t="s">
        <v>98</v>
      </c>
      <c r="W159" s="19">
        <v>16</v>
      </c>
      <c r="X159" s="19">
        <v>357</v>
      </c>
      <c r="Y159" s="19">
        <v>25</v>
      </c>
      <c r="Z159" s="19">
        <v>115000</v>
      </c>
      <c r="AA159" s="223">
        <v>18</v>
      </c>
      <c r="AB159" s="19">
        <v>64050</v>
      </c>
      <c r="AC159" s="94">
        <f t="shared" si="29"/>
        <v>22.3125</v>
      </c>
      <c r="AD159" s="88">
        <f t="shared" si="30"/>
        <v>0.15866666666666668</v>
      </c>
      <c r="AE159" s="94">
        <f t="shared" si="31"/>
        <v>1.5625</v>
      </c>
      <c r="AF159" s="95">
        <f t="shared" si="34"/>
        <v>70.0280112044818</v>
      </c>
      <c r="AG159" s="95">
        <f t="shared" si="32"/>
        <v>7187.5</v>
      </c>
      <c r="AH159" s="91">
        <f t="shared" si="35"/>
        <v>51.111111111111114</v>
      </c>
      <c r="AI159" s="18">
        <v>40</v>
      </c>
      <c r="AJ159" s="18">
        <v>60</v>
      </c>
      <c r="AK159" s="18"/>
      <c r="AL159" s="18"/>
      <c r="AM159" s="18"/>
      <c r="AN159" s="18"/>
      <c r="AO159" s="19"/>
      <c r="AP159" s="223">
        <v>22</v>
      </c>
      <c r="AQ159" s="18" t="s">
        <v>99</v>
      </c>
      <c r="AR159" s="18"/>
      <c r="AS159" s="18" t="s">
        <v>99</v>
      </c>
      <c r="AT159" s="18"/>
      <c r="AU159" s="18" t="s">
        <v>99</v>
      </c>
      <c r="AV159" s="19"/>
      <c r="AW159" s="18" t="s">
        <v>98</v>
      </c>
      <c r="AX159" s="19"/>
      <c r="AY159" s="18" t="s">
        <v>98</v>
      </c>
      <c r="AZ159" s="18" t="s">
        <v>100</v>
      </c>
      <c r="BA159" s="18" t="s">
        <v>100</v>
      </c>
      <c r="BB159" s="18" t="s">
        <v>100</v>
      </c>
      <c r="BC159" s="18" t="s">
        <v>100</v>
      </c>
      <c r="BD159" s="19"/>
      <c r="BE159" s="18" t="s">
        <v>102</v>
      </c>
      <c r="BF159" s="19"/>
      <c r="BG159" s="18">
        <v>21791</v>
      </c>
      <c r="BH159" s="18">
        <v>23355</v>
      </c>
      <c r="BI159" s="18">
        <v>24977</v>
      </c>
      <c r="BJ159" s="18">
        <v>24425</v>
      </c>
      <c r="BK159" s="18">
        <v>25940</v>
      </c>
      <c r="BL159" s="230">
        <f t="shared" si="33"/>
        <v>13.191111111111111</v>
      </c>
      <c r="BM159" s="18">
        <v>5066</v>
      </c>
      <c r="BN159" s="18">
        <v>410</v>
      </c>
      <c r="BO159" s="18">
        <v>2803</v>
      </c>
      <c r="BP159" s="18">
        <v>6840</v>
      </c>
      <c r="BQ159" s="18">
        <v>3740</v>
      </c>
      <c r="BR159" s="18"/>
      <c r="BS159" s="18"/>
      <c r="BT159" s="18"/>
      <c r="BU159" s="18"/>
      <c r="BV159" s="18"/>
      <c r="BW159" s="18">
        <v>4954</v>
      </c>
      <c r="BX159" s="18"/>
      <c r="BY159" s="18"/>
      <c r="BZ159" s="18"/>
      <c r="CA159" s="18"/>
      <c r="CB159" s="18"/>
      <c r="CC159" s="18"/>
      <c r="CD159" s="18"/>
      <c r="CE159" s="18"/>
      <c r="CF159" s="19"/>
      <c r="CG159" s="19" t="s">
        <v>100</v>
      </c>
      <c r="CH159" s="19" t="s">
        <v>103</v>
      </c>
      <c r="CI159" s="36"/>
      <c r="CJ159" s="19" t="s">
        <v>154</v>
      </c>
      <c r="CK159" s="19" t="s">
        <v>105</v>
      </c>
      <c r="CL159" s="18" t="s">
        <v>100</v>
      </c>
      <c r="CM159" s="19"/>
      <c r="CN159" s="18" t="s">
        <v>100</v>
      </c>
      <c r="CO159" s="19"/>
      <c r="CP159" s="18" t="s">
        <v>100</v>
      </c>
      <c r="CQ159" s="18" t="s">
        <v>98</v>
      </c>
      <c r="CR159" s="18" t="s">
        <v>100</v>
      </c>
      <c r="CS159" s="18" t="s">
        <v>100</v>
      </c>
      <c r="CT159" s="19"/>
      <c r="CU159" s="18" t="s">
        <v>100</v>
      </c>
      <c r="CV159" s="18" t="s">
        <v>98</v>
      </c>
      <c r="CW159" s="18" t="s">
        <v>100</v>
      </c>
      <c r="CX159" s="18" t="s">
        <v>98</v>
      </c>
      <c r="CY159" s="18" t="s">
        <v>100</v>
      </c>
      <c r="CZ159" s="18" t="s">
        <v>100</v>
      </c>
      <c r="DA159" s="18" t="s">
        <v>100</v>
      </c>
      <c r="DB159" s="18" t="s">
        <v>100</v>
      </c>
      <c r="DC159" s="19"/>
      <c r="DD159" s="18" t="s">
        <v>98</v>
      </c>
      <c r="DE159" s="18" t="s">
        <v>100</v>
      </c>
      <c r="DF159" s="18" t="s">
        <v>100</v>
      </c>
      <c r="DG159" s="18" t="s">
        <v>98</v>
      </c>
      <c r="DH159" s="18" t="s">
        <v>98</v>
      </c>
      <c r="DI159" s="18" t="s">
        <v>100</v>
      </c>
      <c r="DJ159" s="19"/>
      <c r="DK159" s="23"/>
    </row>
    <row r="160" spans="1:115" s="33" customFormat="1" ht="21.75" customHeight="1" x14ac:dyDescent="0.25">
      <c r="A160" s="17">
        <v>97</v>
      </c>
      <c r="B160" s="18" t="s">
        <v>946</v>
      </c>
      <c r="C160" s="18" t="s">
        <v>947</v>
      </c>
      <c r="D160" s="19" t="s">
        <v>948</v>
      </c>
      <c r="E160" s="20" t="s">
        <v>949</v>
      </c>
      <c r="F160" s="20" t="s">
        <v>950</v>
      </c>
      <c r="G160" s="18"/>
      <c r="H160" s="18" t="s">
        <v>951</v>
      </c>
      <c r="I160" s="20" t="s">
        <v>952</v>
      </c>
      <c r="J160" s="18" t="s">
        <v>953</v>
      </c>
      <c r="K160" s="21">
        <v>2633</v>
      </c>
      <c r="L160" s="21">
        <v>2606</v>
      </c>
      <c r="M160" s="22">
        <v>2382</v>
      </c>
      <c r="N160" s="22">
        <v>2331</v>
      </c>
      <c r="O160" s="46">
        <v>2332</v>
      </c>
      <c r="P160" s="51">
        <v>2357000</v>
      </c>
      <c r="Q160" s="51">
        <v>2333000</v>
      </c>
      <c r="R160" s="51">
        <v>2409000</v>
      </c>
      <c r="S160" s="51">
        <v>2416000</v>
      </c>
      <c r="T160" s="52">
        <v>2424000</v>
      </c>
      <c r="U160" s="18"/>
      <c r="V160" s="19" t="s">
        <v>98</v>
      </c>
      <c r="W160" s="19">
        <v>28</v>
      </c>
      <c r="X160" s="19">
        <v>628</v>
      </c>
      <c r="Y160" s="19">
        <v>50</v>
      </c>
      <c r="Z160" s="19">
        <v>245977</v>
      </c>
      <c r="AA160" s="223">
        <v>18</v>
      </c>
      <c r="AB160" s="19">
        <v>125517</v>
      </c>
      <c r="AC160" s="94">
        <f t="shared" si="29"/>
        <v>22.428571428571427</v>
      </c>
      <c r="AD160" s="88">
        <f t="shared" si="30"/>
        <v>0.26929674099485418</v>
      </c>
      <c r="AE160" s="94">
        <f t="shared" si="31"/>
        <v>1.7857142857142858</v>
      </c>
      <c r="AF160" s="95">
        <f t="shared" si="34"/>
        <v>79.617834394904463</v>
      </c>
      <c r="AG160" s="95">
        <f t="shared" si="32"/>
        <v>8784.8928571428569</v>
      </c>
      <c r="AH160" s="91">
        <f t="shared" si="35"/>
        <v>105.47898799313894</v>
      </c>
      <c r="AI160" s="18">
        <v>28</v>
      </c>
      <c r="AJ160" s="18">
        <v>71</v>
      </c>
      <c r="AK160" s="18"/>
      <c r="AL160" s="18"/>
      <c r="AM160" s="18">
        <v>1</v>
      </c>
      <c r="AN160" s="18"/>
      <c r="AO160" s="19"/>
      <c r="AP160" s="223">
        <v>15</v>
      </c>
      <c r="AQ160" s="35">
        <v>1</v>
      </c>
      <c r="AR160" s="18"/>
      <c r="AS160" s="35">
        <v>1</v>
      </c>
      <c r="AT160" s="18"/>
      <c r="AU160" s="35">
        <v>1</v>
      </c>
      <c r="AV160" s="19"/>
      <c r="AW160" s="18" t="s">
        <v>98</v>
      </c>
      <c r="AX160" s="19"/>
      <c r="AY160" s="18" t="s">
        <v>100</v>
      </c>
      <c r="AZ160" s="18" t="s">
        <v>100</v>
      </c>
      <c r="BA160" s="18" t="s">
        <v>100</v>
      </c>
      <c r="BB160" s="18" t="s">
        <v>100</v>
      </c>
      <c r="BC160" s="18" t="s">
        <v>98</v>
      </c>
      <c r="BD160" s="19" t="s">
        <v>954</v>
      </c>
      <c r="BE160" s="18" t="s">
        <v>102</v>
      </c>
      <c r="BF160" s="19"/>
      <c r="BG160" s="18">
        <v>38291</v>
      </c>
      <c r="BH160" s="18">
        <v>42899</v>
      </c>
      <c r="BI160" s="18">
        <v>38708</v>
      </c>
      <c r="BJ160" s="18">
        <v>43566</v>
      </c>
      <c r="BK160" s="18">
        <v>54508</v>
      </c>
      <c r="BL160" s="230">
        <f t="shared" si="33"/>
        <v>24.080188679245282</v>
      </c>
      <c r="BM160" s="18">
        <v>1523</v>
      </c>
      <c r="BN160" s="18">
        <v>1647</v>
      </c>
      <c r="BO160" s="18">
        <v>2418</v>
      </c>
      <c r="BP160" s="18">
        <v>4060</v>
      </c>
      <c r="BQ160" s="18">
        <v>1647</v>
      </c>
      <c r="BR160" s="18">
        <v>5280</v>
      </c>
      <c r="BS160" s="18">
        <v>3943</v>
      </c>
      <c r="BT160" s="18">
        <v>1805</v>
      </c>
      <c r="BU160" s="18">
        <v>12399</v>
      </c>
      <c r="BV160" s="18">
        <v>26899</v>
      </c>
      <c r="BW160" s="18"/>
      <c r="BX160" s="18"/>
      <c r="BY160" s="18"/>
      <c r="BZ160" s="18"/>
      <c r="CA160" s="18"/>
      <c r="CB160" s="18"/>
      <c r="CC160" s="18"/>
      <c r="CD160" s="18"/>
      <c r="CE160" s="18"/>
      <c r="CF160" s="19"/>
      <c r="CG160" s="19" t="s">
        <v>100</v>
      </c>
      <c r="CH160" s="19" t="s">
        <v>103</v>
      </c>
      <c r="CI160" s="18" t="s">
        <v>104</v>
      </c>
      <c r="CJ160" s="19"/>
      <c r="CK160" s="19" t="s">
        <v>105</v>
      </c>
      <c r="CL160" s="18" t="s">
        <v>98</v>
      </c>
      <c r="CM160" s="19" t="s">
        <v>955</v>
      </c>
      <c r="CN160" s="18" t="s">
        <v>100</v>
      </c>
      <c r="CO160" s="19"/>
      <c r="CP160" s="18" t="s">
        <v>98</v>
      </c>
      <c r="CQ160" s="18" t="s">
        <v>98</v>
      </c>
      <c r="CR160" s="18" t="s">
        <v>100</v>
      </c>
      <c r="CS160" s="18" t="s">
        <v>98</v>
      </c>
      <c r="CT160" s="19" t="s">
        <v>956</v>
      </c>
      <c r="CU160" s="18" t="s">
        <v>100</v>
      </c>
      <c r="CV160" s="18" t="s">
        <v>98</v>
      </c>
      <c r="CW160" s="18" t="s">
        <v>98</v>
      </c>
      <c r="CX160" s="18" t="s">
        <v>98</v>
      </c>
      <c r="CY160" s="18" t="s">
        <v>100</v>
      </c>
      <c r="CZ160" s="18" t="s">
        <v>100</v>
      </c>
      <c r="DA160" s="18" t="s">
        <v>100</v>
      </c>
      <c r="DB160" s="18" t="s">
        <v>98</v>
      </c>
      <c r="DC160" s="19" t="s">
        <v>957</v>
      </c>
      <c r="DD160" s="18" t="s">
        <v>98</v>
      </c>
      <c r="DE160" s="18" t="s">
        <v>100</v>
      </c>
      <c r="DF160" s="18" t="s">
        <v>100</v>
      </c>
      <c r="DG160" s="18" t="s">
        <v>100</v>
      </c>
      <c r="DH160" s="18" t="s">
        <v>100</v>
      </c>
      <c r="DI160" s="18" t="s">
        <v>100</v>
      </c>
      <c r="DJ160" s="19"/>
      <c r="DK160" s="23" t="s">
        <v>958</v>
      </c>
    </row>
    <row r="161" spans="1:115" s="33" customFormat="1" ht="21.75" customHeight="1" x14ac:dyDescent="0.25">
      <c r="A161" s="24">
        <v>129</v>
      </c>
      <c r="B161" s="25" t="s">
        <v>1196</v>
      </c>
      <c r="C161" s="25" t="s">
        <v>1197</v>
      </c>
      <c r="D161" s="26" t="s">
        <v>1198</v>
      </c>
      <c r="E161" s="27" t="s">
        <v>1199</v>
      </c>
      <c r="F161" s="27" t="s">
        <v>1200</v>
      </c>
      <c r="G161" s="25" t="s">
        <v>1201</v>
      </c>
      <c r="H161" s="25" t="s">
        <v>1202</v>
      </c>
      <c r="I161" s="27" t="s">
        <v>1203</v>
      </c>
      <c r="J161" s="25" t="s">
        <v>1204</v>
      </c>
      <c r="K161" s="28">
        <v>2577</v>
      </c>
      <c r="L161" s="28">
        <v>2544</v>
      </c>
      <c r="M161" s="29">
        <v>2550</v>
      </c>
      <c r="N161" s="29">
        <v>2450</v>
      </c>
      <c r="O161" s="47">
        <v>2373</v>
      </c>
      <c r="P161" s="53">
        <v>3221277</v>
      </c>
      <c r="Q161" s="53">
        <v>3370051</v>
      </c>
      <c r="R161" s="53">
        <v>3351644</v>
      </c>
      <c r="S161" s="53">
        <v>7173318</v>
      </c>
      <c r="T161" s="54">
        <v>4462619</v>
      </c>
      <c r="U161" s="25" t="s">
        <v>1205</v>
      </c>
      <c r="V161" s="26" t="s">
        <v>100</v>
      </c>
      <c r="W161" s="26">
        <v>25</v>
      </c>
      <c r="X161" s="26">
        <v>371</v>
      </c>
      <c r="Y161" s="26">
        <v>31</v>
      </c>
      <c r="Z161" s="26">
        <v>190929</v>
      </c>
      <c r="AA161" s="222">
        <v>21</v>
      </c>
      <c r="AB161" s="26">
        <v>57666</v>
      </c>
      <c r="AC161" s="94">
        <f t="shared" si="29"/>
        <v>14.84</v>
      </c>
      <c r="AD161" s="88">
        <f t="shared" si="30"/>
        <v>0.15634218289085547</v>
      </c>
      <c r="AE161" s="94">
        <f t="shared" si="31"/>
        <v>1.24</v>
      </c>
      <c r="AF161" s="95">
        <f t="shared" si="34"/>
        <v>83.55795148247978</v>
      </c>
      <c r="AG161" s="95">
        <f t="shared" si="32"/>
        <v>7637.16</v>
      </c>
      <c r="AH161" s="91">
        <f t="shared" si="35"/>
        <v>80.458912768647281</v>
      </c>
      <c r="AI161" s="25">
        <v>25</v>
      </c>
      <c r="AJ161" s="25">
        <v>75</v>
      </c>
      <c r="AK161" s="25"/>
      <c r="AL161" s="25"/>
      <c r="AM161" s="25"/>
      <c r="AN161" s="25"/>
      <c r="AO161" s="26"/>
      <c r="AP161" s="222">
        <v>20</v>
      </c>
      <c r="AQ161" s="25" t="s">
        <v>99</v>
      </c>
      <c r="AR161" s="25"/>
      <c r="AS161" s="25" t="s">
        <v>99</v>
      </c>
      <c r="AT161" s="25"/>
      <c r="AU161" s="25" t="s">
        <v>99</v>
      </c>
      <c r="AV161" s="26"/>
      <c r="AW161" s="25" t="s">
        <v>98</v>
      </c>
      <c r="AX161" s="26"/>
      <c r="AY161" s="25" t="s">
        <v>100</v>
      </c>
      <c r="AZ161" s="25" t="s">
        <v>100</v>
      </c>
      <c r="BA161" s="25" t="s">
        <v>100</v>
      </c>
      <c r="BB161" s="25" t="s">
        <v>100</v>
      </c>
      <c r="BC161" s="25" t="s">
        <v>98</v>
      </c>
      <c r="BD161" s="26" t="s">
        <v>1206</v>
      </c>
      <c r="BE161" s="25" t="s">
        <v>102</v>
      </c>
      <c r="BF161" s="26"/>
      <c r="BG161" s="25">
        <v>35894</v>
      </c>
      <c r="BH161" s="25">
        <v>42618</v>
      </c>
      <c r="BI161" s="25">
        <v>41330</v>
      </c>
      <c r="BJ161" s="25">
        <v>35422</v>
      </c>
      <c r="BK161" s="25">
        <v>37263</v>
      </c>
      <c r="BL161" s="230">
        <f t="shared" si="33"/>
        <v>20.597134428992835</v>
      </c>
      <c r="BM161" s="25">
        <v>9952</v>
      </c>
      <c r="BN161" s="25">
        <v>14999</v>
      </c>
      <c r="BO161" s="25">
        <v>13042</v>
      </c>
      <c r="BP161" s="25">
        <v>9015</v>
      </c>
      <c r="BQ161" s="25">
        <v>11614</v>
      </c>
      <c r="BR161" s="25">
        <v>11803</v>
      </c>
      <c r="BS161" s="25"/>
      <c r="BT161" s="25">
        <v>23510</v>
      </c>
      <c r="BU161" s="25">
        <v>6485</v>
      </c>
      <c r="BV161" s="25">
        <v>6936</v>
      </c>
      <c r="BW161" s="25"/>
      <c r="BX161" s="25"/>
      <c r="BY161" s="25">
        <v>1878</v>
      </c>
      <c r="BZ161" s="25"/>
      <c r="CA161" s="25"/>
      <c r="CB161" s="25"/>
      <c r="CC161" s="25"/>
      <c r="CD161" s="25"/>
      <c r="CE161" s="25"/>
      <c r="CF161" s="26"/>
      <c r="CG161" s="26" t="s">
        <v>100</v>
      </c>
      <c r="CH161" s="26" t="s">
        <v>103</v>
      </c>
      <c r="CI161" s="25" t="s">
        <v>104</v>
      </c>
      <c r="CJ161" s="26"/>
      <c r="CK161" s="26" t="s">
        <v>105</v>
      </c>
      <c r="CL161" s="25" t="s">
        <v>100</v>
      </c>
      <c r="CM161" s="26"/>
      <c r="CN161" s="25" t="s">
        <v>100</v>
      </c>
      <c r="CO161" s="26"/>
      <c r="CP161" s="25" t="s">
        <v>98</v>
      </c>
      <c r="CQ161" s="25" t="s">
        <v>98</v>
      </c>
      <c r="CR161" s="25" t="s">
        <v>100</v>
      </c>
      <c r="CS161" s="25" t="s">
        <v>100</v>
      </c>
      <c r="CT161" s="26"/>
      <c r="CU161" s="25" t="s">
        <v>100</v>
      </c>
      <c r="CV161" s="25" t="s">
        <v>98</v>
      </c>
      <c r="CW161" s="25" t="s">
        <v>98</v>
      </c>
      <c r="CX161" s="25" t="s">
        <v>100</v>
      </c>
      <c r="CY161" s="25" t="s">
        <v>100</v>
      </c>
      <c r="CZ161" s="25" t="s">
        <v>98</v>
      </c>
      <c r="DA161" s="25" t="s">
        <v>100</v>
      </c>
      <c r="DB161" s="25" t="s">
        <v>100</v>
      </c>
      <c r="DC161" s="26"/>
      <c r="DD161" s="25" t="s">
        <v>98</v>
      </c>
      <c r="DE161" s="25" t="s">
        <v>98</v>
      </c>
      <c r="DF161" s="25" t="s">
        <v>98</v>
      </c>
      <c r="DG161" s="25" t="s">
        <v>100</v>
      </c>
      <c r="DH161" s="25" t="s">
        <v>100</v>
      </c>
      <c r="DI161" s="25" t="s">
        <v>100</v>
      </c>
      <c r="DJ161" s="26"/>
      <c r="DK161" s="32" t="s">
        <v>1207</v>
      </c>
    </row>
    <row r="162" spans="1:115" s="11" customFormat="1" ht="21.75" customHeight="1" x14ac:dyDescent="0.25">
      <c r="A162" s="24">
        <v>101</v>
      </c>
      <c r="B162" s="25" t="s">
        <v>986</v>
      </c>
      <c r="C162" s="25" t="s">
        <v>109</v>
      </c>
      <c r="D162" s="26" t="s">
        <v>987</v>
      </c>
      <c r="E162" s="27" t="s">
        <v>988</v>
      </c>
      <c r="F162" s="27" t="s">
        <v>989</v>
      </c>
      <c r="G162" s="25" t="s">
        <v>990</v>
      </c>
      <c r="H162" s="25" t="s">
        <v>991</v>
      </c>
      <c r="I162" s="27" t="s">
        <v>992</v>
      </c>
      <c r="J162" s="25" t="s">
        <v>990</v>
      </c>
      <c r="K162" s="28">
        <v>2511</v>
      </c>
      <c r="L162" s="28">
        <v>2491</v>
      </c>
      <c r="M162" s="29">
        <v>2477</v>
      </c>
      <c r="N162" s="29">
        <v>2432</v>
      </c>
      <c r="O162" s="47">
        <v>2397</v>
      </c>
      <c r="P162" s="53">
        <v>2224076</v>
      </c>
      <c r="Q162" s="53">
        <v>2089355</v>
      </c>
      <c r="R162" s="53">
        <v>2156850</v>
      </c>
      <c r="S162" s="53">
        <v>2283700</v>
      </c>
      <c r="T162" s="54">
        <v>2467514</v>
      </c>
      <c r="U162" s="25"/>
      <c r="V162" s="26" t="s">
        <v>98</v>
      </c>
      <c r="W162" s="26">
        <v>20</v>
      </c>
      <c r="X162" s="26">
        <v>502</v>
      </c>
      <c r="Y162" s="26">
        <v>70</v>
      </c>
      <c r="Z162" s="26">
        <v>106401</v>
      </c>
      <c r="AA162" s="222">
        <v>21</v>
      </c>
      <c r="AB162" s="26">
        <v>213600</v>
      </c>
      <c r="AC162" s="94">
        <f t="shared" si="29"/>
        <v>25.1</v>
      </c>
      <c r="AD162" s="88">
        <f t="shared" si="30"/>
        <v>0.20942845223195661</v>
      </c>
      <c r="AE162" s="94">
        <f t="shared" si="31"/>
        <v>3.5</v>
      </c>
      <c r="AF162" s="95">
        <f t="shared" si="34"/>
        <v>139.44223107569721</v>
      </c>
      <c r="AG162" s="95">
        <f t="shared" si="32"/>
        <v>5320.05</v>
      </c>
      <c r="AH162" s="91">
        <f t="shared" si="35"/>
        <v>44.389236545682103</v>
      </c>
      <c r="AI162" s="25">
        <v>60</v>
      </c>
      <c r="AJ162" s="25">
        <v>40</v>
      </c>
      <c r="AK162" s="25"/>
      <c r="AL162" s="25"/>
      <c r="AM162" s="25"/>
      <c r="AN162" s="25"/>
      <c r="AO162" s="26"/>
      <c r="AP162" s="222">
        <v>10</v>
      </c>
      <c r="AQ162" s="30">
        <v>1</v>
      </c>
      <c r="AR162" s="25"/>
      <c r="AS162" s="30">
        <v>1</v>
      </c>
      <c r="AT162" s="25"/>
      <c r="AU162" s="30">
        <v>1</v>
      </c>
      <c r="AV162" s="26"/>
      <c r="AW162" s="25" t="s">
        <v>98</v>
      </c>
      <c r="AX162" s="26"/>
      <c r="AY162" s="25" t="s">
        <v>100</v>
      </c>
      <c r="AZ162" s="25" t="s">
        <v>100</v>
      </c>
      <c r="BA162" s="25" t="s">
        <v>100</v>
      </c>
      <c r="BB162" s="25" t="s">
        <v>100</v>
      </c>
      <c r="BC162" s="25" t="s">
        <v>98</v>
      </c>
      <c r="BD162" s="26" t="s">
        <v>993</v>
      </c>
      <c r="BE162" s="25" t="s">
        <v>102</v>
      </c>
      <c r="BF162" s="26"/>
      <c r="BG162" s="25">
        <v>20923</v>
      </c>
      <c r="BH162" s="25">
        <v>19885</v>
      </c>
      <c r="BI162" s="25">
        <v>17829</v>
      </c>
      <c r="BJ162" s="25">
        <v>25411</v>
      </c>
      <c r="BK162" s="25">
        <v>24159</v>
      </c>
      <c r="BL162" s="230">
        <f t="shared" si="33"/>
        <v>12.324155193992491</v>
      </c>
      <c r="BM162" s="25">
        <v>4384</v>
      </c>
      <c r="BN162" s="25">
        <v>3069</v>
      </c>
      <c r="BO162" s="25">
        <v>3904</v>
      </c>
      <c r="BP162" s="25">
        <v>7298</v>
      </c>
      <c r="BQ162" s="25">
        <v>5382</v>
      </c>
      <c r="BR162" s="25"/>
      <c r="BS162" s="25"/>
      <c r="BT162" s="25"/>
      <c r="BU162" s="25"/>
      <c r="BV162" s="25"/>
      <c r="BW162" s="25"/>
      <c r="BX162" s="25"/>
      <c r="BY162" s="25"/>
      <c r="BZ162" s="25"/>
      <c r="CA162" s="25"/>
      <c r="CB162" s="25"/>
      <c r="CC162" s="25"/>
      <c r="CD162" s="25"/>
      <c r="CE162" s="25"/>
      <c r="CF162" s="26"/>
      <c r="CG162" s="26" t="s">
        <v>100</v>
      </c>
      <c r="CH162" s="26" t="s">
        <v>143</v>
      </c>
      <c r="CI162" s="25" t="s">
        <v>363</v>
      </c>
      <c r="CJ162" s="26"/>
      <c r="CK162" s="26" t="s">
        <v>105</v>
      </c>
      <c r="CL162" s="25" t="s">
        <v>98</v>
      </c>
      <c r="CM162" s="26" t="s">
        <v>106</v>
      </c>
      <c r="CN162" s="25" t="s">
        <v>98</v>
      </c>
      <c r="CO162" s="26" t="s">
        <v>106</v>
      </c>
      <c r="CP162" s="25" t="s">
        <v>100</v>
      </c>
      <c r="CQ162" s="25" t="s">
        <v>98</v>
      </c>
      <c r="CR162" s="25" t="s">
        <v>100</v>
      </c>
      <c r="CS162" s="25" t="s">
        <v>100</v>
      </c>
      <c r="CT162" s="26"/>
      <c r="CU162" s="25" t="s">
        <v>100</v>
      </c>
      <c r="CV162" s="25" t="s">
        <v>100</v>
      </c>
      <c r="CW162" s="25" t="s">
        <v>100</v>
      </c>
      <c r="CX162" s="25" t="s">
        <v>100</v>
      </c>
      <c r="CY162" s="25" t="s">
        <v>98</v>
      </c>
      <c r="CZ162" s="25" t="s">
        <v>98</v>
      </c>
      <c r="DA162" s="25" t="s">
        <v>100</v>
      </c>
      <c r="DB162" s="25" t="s">
        <v>100</v>
      </c>
      <c r="DC162" s="26"/>
      <c r="DD162" s="25" t="s">
        <v>98</v>
      </c>
      <c r="DE162" s="25" t="s">
        <v>100</v>
      </c>
      <c r="DF162" s="25" t="s">
        <v>100</v>
      </c>
      <c r="DG162" s="25" t="s">
        <v>100</v>
      </c>
      <c r="DH162" s="25" t="s">
        <v>100</v>
      </c>
      <c r="DI162" s="25" t="s">
        <v>100</v>
      </c>
      <c r="DJ162" s="26"/>
      <c r="DK162" s="32" t="s">
        <v>994</v>
      </c>
    </row>
    <row r="163" spans="1:115" s="11" customFormat="1" ht="21.75" customHeight="1" x14ac:dyDescent="0.25">
      <c r="A163" s="24">
        <v>122</v>
      </c>
      <c r="B163" s="25" t="s">
        <v>1133</v>
      </c>
      <c r="C163" s="25" t="s">
        <v>1134</v>
      </c>
      <c r="D163" s="26" t="s">
        <v>1135</v>
      </c>
      <c r="E163" s="27" t="s">
        <v>1136</v>
      </c>
      <c r="F163" s="27" t="s">
        <v>1137</v>
      </c>
      <c r="G163" s="25" t="s">
        <v>1138</v>
      </c>
      <c r="H163" s="25" t="s">
        <v>1139</v>
      </c>
      <c r="I163" s="27" t="s">
        <v>1140</v>
      </c>
      <c r="J163" s="25" t="s">
        <v>1141</v>
      </c>
      <c r="K163" s="28">
        <v>2533</v>
      </c>
      <c r="L163" s="28">
        <v>2512</v>
      </c>
      <c r="M163" s="29">
        <v>2488</v>
      </c>
      <c r="N163" s="29">
        <v>2438</v>
      </c>
      <c r="O163" s="47">
        <v>2414</v>
      </c>
      <c r="P163" s="53">
        <v>3724600</v>
      </c>
      <c r="Q163" s="53">
        <v>2811621</v>
      </c>
      <c r="R163" s="53">
        <v>3041851</v>
      </c>
      <c r="S163" s="53">
        <v>2785615</v>
      </c>
      <c r="T163" s="54">
        <v>2604418</v>
      </c>
      <c r="U163" s="25" t="s">
        <v>1142</v>
      </c>
      <c r="V163" s="26" t="s">
        <v>100</v>
      </c>
      <c r="W163" s="26">
        <v>27</v>
      </c>
      <c r="X163" s="26">
        <v>372</v>
      </c>
      <c r="Y163" s="26"/>
      <c r="Z163" s="26">
        <v>156435</v>
      </c>
      <c r="AA163" s="222">
        <v>20</v>
      </c>
      <c r="AB163" s="26">
        <v>155825</v>
      </c>
      <c r="AC163" s="94">
        <f t="shared" ref="AC163:AC188" si="36">IF(OR(X163="",W163=""),"",X163/W163)</f>
        <v>13.777777777777779</v>
      </c>
      <c r="AD163" s="88">
        <f t="shared" ref="AD163:AD188" si="37">IF(OR(X163="",O163=""),"",X163/O163)</f>
        <v>0.15410107705053852</v>
      </c>
      <c r="AE163" s="94" t="str">
        <f t="shared" ref="AE163:AE188" si="38">IF(OR(Y163="",W163=""),"",Y163/W163)</f>
        <v/>
      </c>
      <c r="AF163" s="95" t="str">
        <f t="shared" si="34"/>
        <v/>
      </c>
      <c r="AG163" s="95">
        <f t="shared" ref="AG163:AG188" si="39">IF(OR(Z163="",W163=""),"",Z163/W163)</f>
        <v>5793.8888888888887</v>
      </c>
      <c r="AH163" s="91">
        <f t="shared" si="35"/>
        <v>64.803231151615577</v>
      </c>
      <c r="AI163" s="25">
        <v>20</v>
      </c>
      <c r="AJ163" s="25"/>
      <c r="AK163" s="25">
        <v>75</v>
      </c>
      <c r="AL163" s="25">
        <v>5</v>
      </c>
      <c r="AM163" s="25"/>
      <c r="AN163" s="25"/>
      <c r="AO163" s="26"/>
      <c r="AP163" s="222">
        <v>25</v>
      </c>
      <c r="AQ163" s="25" t="s">
        <v>99</v>
      </c>
      <c r="AR163" s="25"/>
      <c r="AS163" s="25" t="s">
        <v>99</v>
      </c>
      <c r="AT163" s="25"/>
      <c r="AU163" s="25" t="s">
        <v>99</v>
      </c>
      <c r="AV163" s="26"/>
      <c r="AW163" s="25" t="s">
        <v>98</v>
      </c>
      <c r="AX163" s="26"/>
      <c r="AY163" s="25" t="s">
        <v>100</v>
      </c>
      <c r="AZ163" s="25" t="s">
        <v>100</v>
      </c>
      <c r="BA163" s="25" t="s">
        <v>100</v>
      </c>
      <c r="BB163" s="25" t="s">
        <v>100</v>
      </c>
      <c r="BC163" s="25" t="s">
        <v>98</v>
      </c>
      <c r="BD163" s="26" t="s">
        <v>1143</v>
      </c>
      <c r="BE163" s="25" t="s">
        <v>102</v>
      </c>
      <c r="BF163" s="26"/>
      <c r="BG163" s="25">
        <v>158300</v>
      </c>
      <c r="BH163" s="25">
        <v>156800</v>
      </c>
      <c r="BI163" s="25">
        <v>157900</v>
      </c>
      <c r="BJ163" s="25">
        <v>157300</v>
      </c>
      <c r="BK163" s="25">
        <v>155840</v>
      </c>
      <c r="BL163" s="230">
        <f t="shared" si="33"/>
        <v>64.897680198840106</v>
      </c>
      <c r="BM163" s="25">
        <v>4820</v>
      </c>
      <c r="BN163" s="25">
        <v>13511</v>
      </c>
      <c r="BO163" s="25">
        <v>13188</v>
      </c>
      <c r="BP163" s="25">
        <v>3751</v>
      </c>
      <c r="BQ163" s="25">
        <v>823</v>
      </c>
      <c r="BR163" s="25"/>
      <c r="BS163" s="25"/>
      <c r="BT163" s="25"/>
      <c r="BU163" s="25"/>
      <c r="BV163" s="25"/>
      <c r="BW163" s="25"/>
      <c r="BX163" s="25"/>
      <c r="BY163" s="25"/>
      <c r="BZ163" s="25"/>
      <c r="CA163" s="25"/>
      <c r="CB163" s="25">
        <v>2890</v>
      </c>
      <c r="CC163" s="25">
        <v>3130</v>
      </c>
      <c r="CD163" s="25">
        <v>2640</v>
      </c>
      <c r="CE163" s="25">
        <v>2370</v>
      </c>
      <c r="CF163" s="26">
        <v>2540</v>
      </c>
      <c r="CG163" s="26" t="s">
        <v>100</v>
      </c>
      <c r="CH163" s="26" t="s">
        <v>118</v>
      </c>
      <c r="CI163" s="25" t="s">
        <v>104</v>
      </c>
      <c r="CJ163" s="26"/>
      <c r="CK163" s="26" t="s">
        <v>105</v>
      </c>
      <c r="CL163" s="25" t="s">
        <v>98</v>
      </c>
      <c r="CM163" s="26" t="s">
        <v>179</v>
      </c>
      <c r="CN163" s="25" t="s">
        <v>98</v>
      </c>
      <c r="CO163" s="26" t="s">
        <v>179</v>
      </c>
      <c r="CP163" s="25" t="s">
        <v>100</v>
      </c>
      <c r="CQ163" s="25" t="s">
        <v>98</v>
      </c>
      <c r="CR163" s="25" t="s">
        <v>100</v>
      </c>
      <c r="CS163" s="25" t="s">
        <v>100</v>
      </c>
      <c r="CT163" s="26"/>
      <c r="CU163" s="25" t="s">
        <v>100</v>
      </c>
      <c r="CV163" s="25" t="s">
        <v>98</v>
      </c>
      <c r="CW163" s="25" t="s">
        <v>98</v>
      </c>
      <c r="CX163" s="25" t="s">
        <v>98</v>
      </c>
      <c r="CY163" s="25" t="s">
        <v>100</v>
      </c>
      <c r="CZ163" s="25" t="s">
        <v>100</v>
      </c>
      <c r="DA163" s="25" t="s">
        <v>100</v>
      </c>
      <c r="DB163" s="25" t="s">
        <v>100</v>
      </c>
      <c r="DC163" s="26" t="s">
        <v>1144</v>
      </c>
      <c r="DD163" s="25" t="s">
        <v>98</v>
      </c>
      <c r="DE163" s="25" t="s">
        <v>98</v>
      </c>
      <c r="DF163" s="25" t="s">
        <v>100</v>
      </c>
      <c r="DG163" s="25" t="s">
        <v>100</v>
      </c>
      <c r="DH163" s="25" t="s">
        <v>100</v>
      </c>
      <c r="DI163" s="25" t="s">
        <v>100</v>
      </c>
      <c r="DJ163" s="26"/>
      <c r="DK163" s="32" t="s">
        <v>1145</v>
      </c>
    </row>
    <row r="164" spans="1:115" s="161" customFormat="1" ht="21.75" customHeight="1" x14ac:dyDescent="0.25">
      <c r="A164" s="146">
        <v>71</v>
      </c>
      <c r="B164" s="147" t="s">
        <v>739</v>
      </c>
      <c r="C164" s="147" t="s">
        <v>740</v>
      </c>
      <c r="D164" s="139" t="s">
        <v>741</v>
      </c>
      <c r="E164" s="157" t="s">
        <v>148</v>
      </c>
      <c r="F164" s="157" t="s">
        <v>149</v>
      </c>
      <c r="G164" s="112" t="s">
        <v>150</v>
      </c>
      <c r="H164" s="112" t="s">
        <v>151</v>
      </c>
      <c r="I164" s="157" t="s">
        <v>152</v>
      </c>
      <c r="J164" s="112" t="s">
        <v>153</v>
      </c>
      <c r="K164" s="49">
        <v>2470</v>
      </c>
      <c r="L164" s="49">
        <v>2442</v>
      </c>
      <c r="M164" s="113">
        <v>2411</v>
      </c>
      <c r="N164" s="113">
        <v>2414</v>
      </c>
      <c r="O164" s="119">
        <v>2416</v>
      </c>
      <c r="P164" s="53">
        <v>2469082</v>
      </c>
      <c r="Q164" s="53">
        <v>2475741</v>
      </c>
      <c r="R164" s="53">
        <v>2651165</v>
      </c>
      <c r="S164" s="53">
        <v>2647180</v>
      </c>
      <c r="T164" s="54">
        <v>2536550</v>
      </c>
      <c r="U164" s="112"/>
      <c r="V164" s="93" t="s">
        <v>98</v>
      </c>
      <c r="W164" s="93">
        <v>14</v>
      </c>
      <c r="X164" s="93">
        <v>394</v>
      </c>
      <c r="Y164" s="93">
        <v>31</v>
      </c>
      <c r="Z164" s="93">
        <v>115</v>
      </c>
      <c r="AA164" s="222">
        <v>22</v>
      </c>
      <c r="AB164" s="93">
        <v>206</v>
      </c>
      <c r="AC164" s="94">
        <f t="shared" si="36"/>
        <v>28.142857142857142</v>
      </c>
      <c r="AD164" s="88">
        <f t="shared" si="37"/>
        <v>0.1630794701986755</v>
      </c>
      <c r="AE164" s="94">
        <f t="shared" si="38"/>
        <v>2.2142857142857144</v>
      </c>
      <c r="AF164" s="95">
        <f t="shared" si="34"/>
        <v>78.680203045685275</v>
      </c>
      <c r="AG164" s="144">
        <f t="shared" si="39"/>
        <v>8.2142857142857135</v>
      </c>
      <c r="AH164" s="145">
        <f t="shared" si="35"/>
        <v>4.7599337748344371E-2</v>
      </c>
      <c r="AI164" s="112">
        <v>90</v>
      </c>
      <c r="AJ164" s="112">
        <v>10</v>
      </c>
      <c r="AK164" s="112"/>
      <c r="AL164" s="112"/>
      <c r="AM164" s="112"/>
      <c r="AN164" s="112"/>
      <c r="AO164" s="93"/>
      <c r="AP164" s="222">
        <v>15</v>
      </c>
      <c r="AQ164" s="112" t="s">
        <v>99</v>
      </c>
      <c r="AR164" s="112"/>
      <c r="AS164" s="112" t="s">
        <v>99</v>
      </c>
      <c r="AT164" s="112"/>
      <c r="AU164" s="112" t="s">
        <v>99</v>
      </c>
      <c r="AV164" s="93"/>
      <c r="AW164" s="112" t="s">
        <v>98</v>
      </c>
      <c r="AX164" s="93"/>
      <c r="AY164" s="112" t="s">
        <v>100</v>
      </c>
      <c r="AZ164" s="112" t="s">
        <v>98</v>
      </c>
      <c r="BA164" s="112" t="s">
        <v>100</v>
      </c>
      <c r="BB164" s="112" t="s">
        <v>100</v>
      </c>
      <c r="BC164" s="112" t="s">
        <v>100</v>
      </c>
      <c r="BD164" s="93"/>
      <c r="BE164" s="112" t="s">
        <v>102</v>
      </c>
      <c r="BF164" s="93"/>
      <c r="BG164" s="112">
        <v>22000</v>
      </c>
      <c r="BH164" s="112">
        <v>22500</v>
      </c>
      <c r="BI164" s="112">
        <v>22400</v>
      </c>
      <c r="BJ164" s="112">
        <v>26000</v>
      </c>
      <c r="BK164" s="112">
        <v>27800</v>
      </c>
      <c r="BL164" s="230">
        <f t="shared" si="33"/>
        <v>13.990066225165563</v>
      </c>
      <c r="BM164" s="112">
        <v>6500</v>
      </c>
      <c r="BN164" s="112">
        <v>6000</v>
      </c>
      <c r="BO164" s="112">
        <v>8000</v>
      </c>
      <c r="BP164" s="112">
        <v>8200</v>
      </c>
      <c r="BQ164" s="112">
        <v>6000</v>
      </c>
      <c r="BR164" s="112"/>
      <c r="BS164" s="112"/>
      <c r="BT164" s="112">
        <v>2500</v>
      </c>
      <c r="BU164" s="112">
        <v>12000</v>
      </c>
      <c r="BV164" s="112">
        <v>7000</v>
      </c>
      <c r="BW164" s="112"/>
      <c r="BX164" s="112"/>
      <c r="BY164" s="112">
        <v>2500</v>
      </c>
      <c r="BZ164" s="112">
        <v>12000</v>
      </c>
      <c r="CA164" s="112">
        <v>7000</v>
      </c>
      <c r="CB164" s="112"/>
      <c r="CC164" s="112"/>
      <c r="CD164" s="112"/>
      <c r="CE164" s="112"/>
      <c r="CF164" s="93"/>
      <c r="CG164" s="93" t="s">
        <v>100</v>
      </c>
      <c r="CH164" s="93" t="s">
        <v>143</v>
      </c>
      <c r="CI164" s="112"/>
      <c r="CJ164" s="93" t="s">
        <v>154</v>
      </c>
      <c r="CK164" s="93" t="s">
        <v>105</v>
      </c>
      <c r="CL164" s="112" t="s">
        <v>98</v>
      </c>
      <c r="CM164" s="93" t="s">
        <v>155</v>
      </c>
      <c r="CN164" s="112" t="s">
        <v>98</v>
      </c>
      <c r="CO164" s="93" t="s">
        <v>106</v>
      </c>
      <c r="CP164" s="112" t="s">
        <v>100</v>
      </c>
      <c r="CQ164" s="112" t="s">
        <v>98</v>
      </c>
      <c r="CR164" s="112" t="s">
        <v>100</v>
      </c>
      <c r="CS164" s="112" t="s">
        <v>100</v>
      </c>
      <c r="CT164" s="93"/>
      <c r="CU164" s="112" t="s">
        <v>100</v>
      </c>
      <c r="CV164" s="112" t="s">
        <v>98</v>
      </c>
      <c r="CW164" s="112" t="s">
        <v>100</v>
      </c>
      <c r="CX164" s="112" t="s">
        <v>98</v>
      </c>
      <c r="CY164" s="112" t="s">
        <v>100</v>
      </c>
      <c r="CZ164" s="112" t="s">
        <v>100</v>
      </c>
      <c r="DA164" s="112" t="s">
        <v>100</v>
      </c>
      <c r="DB164" s="112" t="s">
        <v>100</v>
      </c>
      <c r="DC164" s="93"/>
      <c r="DD164" s="112" t="s">
        <v>98</v>
      </c>
      <c r="DE164" s="112" t="s">
        <v>98</v>
      </c>
      <c r="DF164" s="112" t="s">
        <v>100</v>
      </c>
      <c r="DG164" s="112" t="s">
        <v>100</v>
      </c>
      <c r="DH164" s="112" t="s">
        <v>100</v>
      </c>
      <c r="DI164" s="112" t="s">
        <v>100</v>
      </c>
      <c r="DJ164" s="93"/>
      <c r="DK164" s="160" t="s">
        <v>742</v>
      </c>
    </row>
    <row r="165" spans="1:115" s="33" customFormat="1" ht="21.75" customHeight="1" x14ac:dyDescent="0.25">
      <c r="A165" s="17">
        <v>36</v>
      </c>
      <c r="B165" s="18" t="s">
        <v>447</v>
      </c>
      <c r="C165" s="18" t="s">
        <v>448</v>
      </c>
      <c r="D165" s="19" t="s">
        <v>449</v>
      </c>
      <c r="E165" s="20">
        <v>3637341151</v>
      </c>
      <c r="F165" s="20">
        <v>3637341159</v>
      </c>
      <c r="G165" s="18" t="s">
        <v>450</v>
      </c>
      <c r="H165" s="18" t="s">
        <v>451</v>
      </c>
      <c r="I165" s="20">
        <v>3637341151</v>
      </c>
      <c r="J165" s="18" t="s">
        <v>450</v>
      </c>
      <c r="K165" s="21">
        <v>2634</v>
      </c>
      <c r="L165" s="21">
        <v>2587</v>
      </c>
      <c r="M165" s="22">
        <v>2598</v>
      </c>
      <c r="N165" s="22">
        <v>2511</v>
      </c>
      <c r="O165" s="46">
        <v>2501</v>
      </c>
      <c r="P165" s="51">
        <v>3289000</v>
      </c>
      <c r="Q165" s="51">
        <v>3206000</v>
      </c>
      <c r="R165" s="51">
        <v>3615000</v>
      </c>
      <c r="S165" s="51">
        <v>3403000</v>
      </c>
      <c r="T165" s="52">
        <v>3516000</v>
      </c>
      <c r="U165" s="18" t="s">
        <v>452</v>
      </c>
      <c r="V165" s="19" t="s">
        <v>100</v>
      </c>
      <c r="W165" s="19">
        <v>16</v>
      </c>
      <c r="X165" s="19">
        <v>463</v>
      </c>
      <c r="Y165" s="19">
        <v>38</v>
      </c>
      <c r="Z165" s="19">
        <v>244553</v>
      </c>
      <c r="AA165" s="223">
        <v>23</v>
      </c>
      <c r="AB165" s="19">
        <v>145771</v>
      </c>
      <c r="AC165" s="94">
        <f t="shared" si="36"/>
        <v>28.9375</v>
      </c>
      <c r="AD165" s="88">
        <f t="shared" si="37"/>
        <v>0.18512594962015194</v>
      </c>
      <c r="AE165" s="94">
        <f t="shared" si="38"/>
        <v>2.375</v>
      </c>
      <c r="AF165" s="95">
        <f t="shared" si="34"/>
        <v>82.073434125269983</v>
      </c>
      <c r="AG165" s="95">
        <f t="shared" si="39"/>
        <v>15284.5625</v>
      </c>
      <c r="AH165" s="91">
        <f t="shared" si="35"/>
        <v>97.782087165133944</v>
      </c>
      <c r="AI165" s="18">
        <v>90</v>
      </c>
      <c r="AJ165" s="18">
        <v>10</v>
      </c>
      <c r="AK165" s="18"/>
      <c r="AL165" s="18"/>
      <c r="AM165" s="18"/>
      <c r="AN165" s="18"/>
      <c r="AO165" s="19"/>
      <c r="AP165" s="223">
        <v>20</v>
      </c>
      <c r="AQ165" s="35">
        <v>0.5</v>
      </c>
      <c r="AR165" s="18"/>
      <c r="AS165" s="18"/>
      <c r="AT165" s="18">
        <v>75</v>
      </c>
      <c r="AU165" s="18"/>
      <c r="AV165" s="19">
        <v>75</v>
      </c>
      <c r="AW165" s="18" t="s">
        <v>98</v>
      </c>
      <c r="AX165" s="19"/>
      <c r="AY165" s="18" t="s">
        <v>98</v>
      </c>
      <c r="AZ165" s="18" t="s">
        <v>100</v>
      </c>
      <c r="BA165" s="18" t="s">
        <v>100</v>
      </c>
      <c r="BB165" s="18" t="s">
        <v>100</v>
      </c>
      <c r="BC165" s="18" t="s">
        <v>100</v>
      </c>
      <c r="BD165" s="19"/>
      <c r="BE165" s="18" t="s">
        <v>102</v>
      </c>
      <c r="BF165" s="19"/>
      <c r="BG165" s="18">
        <v>30150</v>
      </c>
      <c r="BH165" s="18">
        <v>37782</v>
      </c>
      <c r="BI165" s="18">
        <v>36944</v>
      </c>
      <c r="BJ165" s="18">
        <v>43245</v>
      </c>
      <c r="BK165" s="18">
        <v>46161</v>
      </c>
      <c r="BL165" s="230">
        <f t="shared" si="33"/>
        <v>18.916433426629347</v>
      </c>
      <c r="BM165" s="18">
        <v>3919</v>
      </c>
      <c r="BN165" s="18">
        <v>3881</v>
      </c>
      <c r="BO165" s="18">
        <v>2859</v>
      </c>
      <c r="BP165" s="18">
        <v>2083</v>
      </c>
      <c r="BQ165" s="18">
        <v>1149</v>
      </c>
      <c r="BR165" s="18">
        <v>12797</v>
      </c>
      <c r="BS165" s="18"/>
      <c r="BT165" s="18">
        <v>25000</v>
      </c>
      <c r="BU165" s="18">
        <v>2949</v>
      </c>
      <c r="BV165" s="18"/>
      <c r="BW165" s="18"/>
      <c r="BX165" s="18"/>
      <c r="BY165" s="18"/>
      <c r="BZ165" s="18"/>
      <c r="CA165" s="18"/>
      <c r="CB165" s="18"/>
      <c r="CC165" s="18"/>
      <c r="CD165" s="18"/>
      <c r="CE165" s="18"/>
      <c r="CF165" s="19"/>
      <c r="CG165" s="19" t="s">
        <v>100</v>
      </c>
      <c r="CH165" s="19" t="s">
        <v>235</v>
      </c>
      <c r="CI165" s="18" t="s">
        <v>130</v>
      </c>
      <c r="CJ165" s="19" t="s">
        <v>453</v>
      </c>
      <c r="CK165" s="19" t="s">
        <v>105</v>
      </c>
      <c r="CL165" s="18" t="s">
        <v>98</v>
      </c>
      <c r="CM165" s="19" t="s">
        <v>454</v>
      </c>
      <c r="CN165" s="18" t="s">
        <v>100</v>
      </c>
      <c r="CO165" s="19"/>
      <c r="CP165" s="18" t="s">
        <v>98</v>
      </c>
      <c r="CQ165" s="18" t="s">
        <v>100</v>
      </c>
      <c r="CR165" s="18" t="s">
        <v>100</v>
      </c>
      <c r="CS165" s="18" t="s">
        <v>100</v>
      </c>
      <c r="CT165" s="19"/>
      <c r="CU165" s="18" t="s">
        <v>100</v>
      </c>
      <c r="CV165" s="18" t="s">
        <v>98</v>
      </c>
      <c r="CW165" s="18" t="s">
        <v>100</v>
      </c>
      <c r="CX165" s="18" t="s">
        <v>98</v>
      </c>
      <c r="CY165" s="18" t="s">
        <v>100</v>
      </c>
      <c r="CZ165" s="18" t="s">
        <v>98</v>
      </c>
      <c r="DA165" s="18" t="s">
        <v>100</v>
      </c>
      <c r="DB165" s="18" t="s">
        <v>100</v>
      </c>
      <c r="DC165" s="19"/>
      <c r="DD165" s="18" t="s">
        <v>98</v>
      </c>
      <c r="DE165" s="18" t="s">
        <v>100</v>
      </c>
      <c r="DF165" s="18" t="s">
        <v>100</v>
      </c>
      <c r="DG165" s="18" t="s">
        <v>100</v>
      </c>
      <c r="DH165" s="18" t="s">
        <v>100</v>
      </c>
      <c r="DI165" s="18" t="s">
        <v>100</v>
      </c>
      <c r="DJ165" s="19"/>
      <c r="DK165" s="23" t="s">
        <v>455</v>
      </c>
    </row>
    <row r="166" spans="1:115" s="11" customFormat="1" ht="21.75" customHeight="1" x14ac:dyDescent="0.25">
      <c r="A166" s="24">
        <v>182</v>
      </c>
      <c r="B166" s="25" t="s">
        <v>1599</v>
      </c>
      <c r="C166" s="25" t="s">
        <v>1054</v>
      </c>
      <c r="D166" s="26" t="s">
        <v>1600</v>
      </c>
      <c r="E166" s="27" t="s">
        <v>1601</v>
      </c>
      <c r="F166" s="27" t="s">
        <v>1602</v>
      </c>
      <c r="G166" s="25" t="s">
        <v>1603</v>
      </c>
      <c r="H166" s="25" t="s">
        <v>1604</v>
      </c>
      <c r="I166" s="27" t="s">
        <v>1601</v>
      </c>
      <c r="J166" s="25" t="s">
        <v>1603</v>
      </c>
      <c r="K166" s="28">
        <v>2719</v>
      </c>
      <c r="L166" s="28">
        <v>2696</v>
      </c>
      <c r="M166" s="29">
        <v>2657</v>
      </c>
      <c r="N166" s="29">
        <v>2635</v>
      </c>
      <c r="O166" s="47">
        <v>2655</v>
      </c>
      <c r="P166" s="53">
        <v>2404000</v>
      </c>
      <c r="Q166" s="53">
        <v>2753000</v>
      </c>
      <c r="R166" s="53">
        <v>2520000</v>
      </c>
      <c r="S166" s="53">
        <v>2779000</v>
      </c>
      <c r="T166" s="54">
        <v>2858000</v>
      </c>
      <c r="U166" s="25"/>
      <c r="V166" s="26" t="s">
        <v>98</v>
      </c>
      <c r="W166" s="26"/>
      <c r="X166" s="26"/>
      <c r="Y166" s="26"/>
      <c r="Z166" s="26">
        <v>127774</v>
      </c>
      <c r="AA166" s="222">
        <v>23</v>
      </c>
      <c r="AB166" s="26">
        <v>200000</v>
      </c>
      <c r="AC166" s="94" t="str">
        <f t="shared" si="36"/>
        <v/>
      </c>
      <c r="AD166" s="88" t="str">
        <f t="shared" si="37"/>
        <v/>
      </c>
      <c r="AE166" s="94" t="str">
        <f t="shared" si="38"/>
        <v/>
      </c>
      <c r="AF166" s="95" t="str">
        <f t="shared" si="34"/>
        <v/>
      </c>
      <c r="AG166" s="95" t="str">
        <f t="shared" si="39"/>
        <v/>
      </c>
      <c r="AH166" s="91">
        <f t="shared" si="35"/>
        <v>48.125800376647831</v>
      </c>
      <c r="AI166" s="25"/>
      <c r="AJ166" s="25"/>
      <c r="AK166" s="25"/>
      <c r="AL166" s="25"/>
      <c r="AM166" s="25"/>
      <c r="AN166" s="25"/>
      <c r="AO166" s="26"/>
      <c r="AP166" s="222">
        <v>20</v>
      </c>
      <c r="AQ166" s="25" t="s">
        <v>99</v>
      </c>
      <c r="AR166" s="25"/>
      <c r="AS166" s="25" t="s">
        <v>99</v>
      </c>
      <c r="AT166" s="25"/>
      <c r="AU166" s="25" t="s">
        <v>99</v>
      </c>
      <c r="AV166" s="26"/>
      <c r="AW166" s="25" t="s">
        <v>98</v>
      </c>
      <c r="AX166" s="26"/>
      <c r="AY166" s="25" t="s">
        <v>100</v>
      </c>
      <c r="AZ166" s="25" t="s">
        <v>98</v>
      </c>
      <c r="BA166" s="25" t="s">
        <v>100</v>
      </c>
      <c r="BB166" s="25" t="s">
        <v>100</v>
      </c>
      <c r="BC166" s="25" t="s">
        <v>100</v>
      </c>
      <c r="BD166" s="26"/>
      <c r="BE166" s="25" t="s">
        <v>102</v>
      </c>
      <c r="BF166" s="26"/>
      <c r="BG166" s="25">
        <v>21838</v>
      </c>
      <c r="BH166" s="25">
        <v>22035</v>
      </c>
      <c r="BI166" s="25">
        <v>30740</v>
      </c>
      <c r="BJ166" s="25">
        <v>29251</v>
      </c>
      <c r="BK166" s="25">
        <v>31088</v>
      </c>
      <c r="BL166" s="230">
        <f t="shared" si="33"/>
        <v>14.428248587570621</v>
      </c>
      <c r="BM166" s="25">
        <v>7051</v>
      </c>
      <c r="BN166" s="25">
        <v>12711</v>
      </c>
      <c r="BO166" s="25">
        <v>9411</v>
      </c>
      <c r="BP166" s="25">
        <v>9862</v>
      </c>
      <c r="BQ166" s="25">
        <v>7219</v>
      </c>
      <c r="BR166" s="25">
        <v>13714</v>
      </c>
      <c r="BS166" s="25">
        <v>14111</v>
      </c>
      <c r="BT166" s="25">
        <v>1643</v>
      </c>
      <c r="BU166" s="25">
        <v>3827</v>
      </c>
      <c r="BV166" s="25"/>
      <c r="BW166" s="25"/>
      <c r="BX166" s="25"/>
      <c r="BY166" s="25"/>
      <c r="BZ166" s="25"/>
      <c r="CA166" s="25"/>
      <c r="CB166" s="25"/>
      <c r="CC166" s="25"/>
      <c r="CD166" s="25"/>
      <c r="CE166" s="25"/>
      <c r="CF166" s="26"/>
      <c r="CG166" s="26" t="s">
        <v>100</v>
      </c>
      <c r="CH166" s="26" t="s">
        <v>103</v>
      </c>
      <c r="CI166" s="25" t="s">
        <v>104</v>
      </c>
      <c r="CJ166" s="26"/>
      <c r="CK166" s="26" t="s">
        <v>105</v>
      </c>
      <c r="CL166" s="25" t="s">
        <v>100</v>
      </c>
      <c r="CM166" s="26"/>
      <c r="CN166" s="25" t="s">
        <v>100</v>
      </c>
      <c r="CO166" s="26"/>
      <c r="CP166" s="25" t="s">
        <v>98</v>
      </c>
      <c r="CQ166" s="25" t="s">
        <v>100</v>
      </c>
      <c r="CR166" s="25" t="s">
        <v>100</v>
      </c>
      <c r="CS166" s="25" t="s">
        <v>100</v>
      </c>
      <c r="CT166" s="26"/>
      <c r="CU166" s="25" t="s">
        <v>100</v>
      </c>
      <c r="CV166" s="25" t="s">
        <v>98</v>
      </c>
      <c r="CW166" s="25" t="s">
        <v>100</v>
      </c>
      <c r="CX166" s="25" t="s">
        <v>98</v>
      </c>
      <c r="CY166" s="25" t="s">
        <v>98</v>
      </c>
      <c r="CZ166" s="25" t="s">
        <v>100</v>
      </c>
      <c r="DA166" s="25" t="s">
        <v>100</v>
      </c>
      <c r="DB166" s="25" t="s">
        <v>100</v>
      </c>
      <c r="DC166" s="26"/>
      <c r="DD166" s="25" t="s">
        <v>98</v>
      </c>
      <c r="DE166" s="25" t="s">
        <v>100</v>
      </c>
      <c r="DF166" s="25" t="s">
        <v>100</v>
      </c>
      <c r="DG166" s="25" t="s">
        <v>100</v>
      </c>
      <c r="DH166" s="25" t="s">
        <v>100</v>
      </c>
      <c r="DI166" s="25" t="s">
        <v>100</v>
      </c>
      <c r="DJ166" s="26"/>
      <c r="DK166" s="32" t="s">
        <v>1605</v>
      </c>
    </row>
    <row r="167" spans="1:115" s="33" customFormat="1" ht="21.75" customHeight="1" x14ac:dyDescent="0.25">
      <c r="A167" s="24">
        <v>179</v>
      </c>
      <c r="B167" s="25" t="s">
        <v>1567</v>
      </c>
      <c r="C167" s="25" t="s">
        <v>1568</v>
      </c>
      <c r="D167" s="26" t="s">
        <v>1569</v>
      </c>
      <c r="E167" s="27" t="s">
        <v>1570</v>
      </c>
      <c r="F167" s="27" t="s">
        <v>1571</v>
      </c>
      <c r="G167" s="25" t="s">
        <v>1572</v>
      </c>
      <c r="H167" s="25" t="s">
        <v>1573</v>
      </c>
      <c r="I167" s="27" t="s">
        <v>1574</v>
      </c>
      <c r="J167" s="25" t="s">
        <v>1575</v>
      </c>
      <c r="K167" s="28">
        <v>2944</v>
      </c>
      <c r="L167" s="28">
        <v>2889</v>
      </c>
      <c r="M167" s="29">
        <v>2816</v>
      </c>
      <c r="N167" s="29">
        <v>2768</v>
      </c>
      <c r="O167" s="47">
        <v>2740</v>
      </c>
      <c r="P167" s="53">
        <v>3047000</v>
      </c>
      <c r="Q167" s="53">
        <v>3182000</v>
      </c>
      <c r="R167" s="53">
        <v>3310000</v>
      </c>
      <c r="S167" s="53">
        <v>3221000</v>
      </c>
      <c r="T167" s="54">
        <v>3409000</v>
      </c>
      <c r="U167" s="25" t="s">
        <v>1576</v>
      </c>
      <c r="V167" s="26" t="s">
        <v>100</v>
      </c>
      <c r="W167" s="26">
        <v>32</v>
      </c>
      <c r="X167" s="26">
        <v>640</v>
      </c>
      <c r="Y167" s="26">
        <f>5440/100</f>
        <v>54.4</v>
      </c>
      <c r="Z167" s="26">
        <v>161177</v>
      </c>
      <c r="AA167" s="222">
        <v>22</v>
      </c>
      <c r="AB167" s="26">
        <v>329833</v>
      </c>
      <c r="AC167" s="94">
        <f t="shared" si="36"/>
        <v>20</v>
      </c>
      <c r="AD167" s="88">
        <f t="shared" si="37"/>
        <v>0.23357664233576642</v>
      </c>
      <c r="AE167" s="94">
        <f t="shared" si="38"/>
        <v>1.7</v>
      </c>
      <c r="AF167" s="95">
        <f t="shared" si="34"/>
        <v>85</v>
      </c>
      <c r="AG167" s="95">
        <f t="shared" si="39"/>
        <v>5036.78125</v>
      </c>
      <c r="AH167" s="91">
        <f t="shared" si="35"/>
        <v>58.823722627737226</v>
      </c>
      <c r="AI167" s="25">
        <v>10</v>
      </c>
      <c r="AJ167" s="25">
        <v>40</v>
      </c>
      <c r="AK167" s="25">
        <v>20</v>
      </c>
      <c r="AL167" s="25"/>
      <c r="AM167" s="25">
        <v>20</v>
      </c>
      <c r="AN167" s="25">
        <v>10</v>
      </c>
      <c r="AO167" s="26"/>
      <c r="AP167" s="222">
        <v>19</v>
      </c>
      <c r="AQ167" s="25"/>
      <c r="AR167" s="25">
        <v>90</v>
      </c>
      <c r="AS167" s="25"/>
      <c r="AT167" s="25">
        <v>80</v>
      </c>
      <c r="AU167" s="25"/>
      <c r="AV167" s="26">
        <v>80</v>
      </c>
      <c r="AW167" s="25" t="s">
        <v>98</v>
      </c>
      <c r="AX167" s="26"/>
      <c r="AY167" s="25" t="s">
        <v>100</v>
      </c>
      <c r="AZ167" s="25" t="s">
        <v>100</v>
      </c>
      <c r="BA167" s="25" t="s">
        <v>100</v>
      </c>
      <c r="BB167" s="25" t="s">
        <v>100</v>
      </c>
      <c r="BC167" s="25" t="s">
        <v>98</v>
      </c>
      <c r="BD167" s="26" t="s">
        <v>1577</v>
      </c>
      <c r="BE167" s="25" t="s">
        <v>1026</v>
      </c>
      <c r="BF167" s="26" t="s">
        <v>1578</v>
      </c>
      <c r="BG167" s="25">
        <v>37088</v>
      </c>
      <c r="BH167" s="25">
        <v>38675</v>
      </c>
      <c r="BI167" s="25">
        <v>41832</v>
      </c>
      <c r="BJ167" s="25">
        <v>37300</v>
      </c>
      <c r="BK167" s="25">
        <v>36699</v>
      </c>
      <c r="BL167" s="230">
        <f t="shared" si="33"/>
        <v>17.043430656934305</v>
      </c>
      <c r="BM167" s="25">
        <v>15000</v>
      </c>
      <c r="BN167" s="25">
        <v>12000</v>
      </c>
      <c r="BO167" s="25">
        <v>11000</v>
      </c>
      <c r="BP167" s="25">
        <v>15000</v>
      </c>
      <c r="BQ167" s="25">
        <v>10000</v>
      </c>
      <c r="BR167" s="25">
        <v>7680</v>
      </c>
      <c r="BS167" s="25">
        <v>3616</v>
      </c>
      <c r="BT167" s="25"/>
      <c r="BU167" s="25">
        <v>4760</v>
      </c>
      <c r="BV167" s="25">
        <v>26563</v>
      </c>
      <c r="BW167" s="25"/>
      <c r="BX167" s="25"/>
      <c r="BY167" s="25"/>
      <c r="BZ167" s="25"/>
      <c r="CA167" s="25"/>
      <c r="CB167" s="25"/>
      <c r="CC167" s="25"/>
      <c r="CD167" s="25"/>
      <c r="CE167" s="25"/>
      <c r="CF167" s="26"/>
      <c r="CG167" s="26" t="s">
        <v>98</v>
      </c>
      <c r="CH167" s="26" t="s">
        <v>103</v>
      </c>
      <c r="CI167" s="25" t="s">
        <v>363</v>
      </c>
      <c r="CJ167" s="26"/>
      <c r="CK167" s="26" t="s">
        <v>105</v>
      </c>
      <c r="CL167" s="25" t="s">
        <v>98</v>
      </c>
      <c r="CM167" s="26" t="s">
        <v>1579</v>
      </c>
      <c r="CN167" s="25" t="s">
        <v>100</v>
      </c>
      <c r="CO167" s="26"/>
      <c r="CP167" s="25" t="s">
        <v>100</v>
      </c>
      <c r="CQ167" s="25" t="s">
        <v>100</v>
      </c>
      <c r="CR167" s="25" t="s">
        <v>100</v>
      </c>
      <c r="CS167" s="25" t="s">
        <v>98</v>
      </c>
      <c r="CT167" s="26" t="s">
        <v>1580</v>
      </c>
      <c r="CU167" s="25" t="s">
        <v>100</v>
      </c>
      <c r="CV167" s="25" t="s">
        <v>98</v>
      </c>
      <c r="CW167" s="25" t="s">
        <v>100</v>
      </c>
      <c r="CX167" s="25" t="s">
        <v>98</v>
      </c>
      <c r="CY167" s="25" t="s">
        <v>100</v>
      </c>
      <c r="CZ167" s="25" t="s">
        <v>98</v>
      </c>
      <c r="DA167" s="25" t="s">
        <v>100</v>
      </c>
      <c r="DB167" s="25" t="s">
        <v>100</v>
      </c>
      <c r="DC167" s="26"/>
      <c r="DD167" s="25" t="s">
        <v>98</v>
      </c>
      <c r="DE167" s="25" t="s">
        <v>100</v>
      </c>
      <c r="DF167" s="25" t="s">
        <v>100</v>
      </c>
      <c r="DG167" s="25" t="s">
        <v>100</v>
      </c>
      <c r="DH167" s="25" t="s">
        <v>100</v>
      </c>
      <c r="DI167" s="25" t="s">
        <v>100</v>
      </c>
      <c r="DJ167" s="26"/>
      <c r="DK167" s="32" t="s">
        <v>1581</v>
      </c>
    </row>
    <row r="168" spans="1:115" s="33" customFormat="1" ht="21.75" customHeight="1" x14ac:dyDescent="0.25">
      <c r="A168" s="24">
        <v>202</v>
      </c>
      <c r="B168" s="25" t="s">
        <v>1756</v>
      </c>
      <c r="C168" s="25" t="s">
        <v>1542</v>
      </c>
      <c r="D168" s="26" t="s">
        <v>791</v>
      </c>
      <c r="E168" s="27" t="s">
        <v>792</v>
      </c>
      <c r="F168" s="27" t="s">
        <v>793</v>
      </c>
      <c r="G168" s="25" t="s">
        <v>794</v>
      </c>
      <c r="H168" s="25" t="s">
        <v>795</v>
      </c>
      <c r="I168" s="27" t="s">
        <v>796</v>
      </c>
      <c r="J168" s="25" t="s">
        <v>797</v>
      </c>
      <c r="K168" s="28">
        <v>2817</v>
      </c>
      <c r="L168" s="28">
        <v>2797</v>
      </c>
      <c r="M168" s="29">
        <v>2982</v>
      </c>
      <c r="N168" s="29">
        <v>2937</v>
      </c>
      <c r="O168" s="47">
        <v>2818</v>
      </c>
      <c r="P168" s="53">
        <v>3019647</v>
      </c>
      <c r="Q168" s="53">
        <v>2743554</v>
      </c>
      <c r="R168" s="53">
        <v>2913543</v>
      </c>
      <c r="S168" s="53">
        <v>2926031</v>
      </c>
      <c r="T168" s="54">
        <v>2807573</v>
      </c>
      <c r="U168" s="25"/>
      <c r="V168" s="26" t="s">
        <v>98</v>
      </c>
      <c r="W168" s="26">
        <v>20</v>
      </c>
      <c r="X168" s="26">
        <v>666</v>
      </c>
      <c r="Y168" s="26">
        <v>24</v>
      </c>
      <c r="Z168" s="26">
        <v>126826</v>
      </c>
      <c r="AA168" s="222">
        <v>17</v>
      </c>
      <c r="AB168" s="26">
        <v>23786</v>
      </c>
      <c r="AC168" s="94">
        <f t="shared" si="36"/>
        <v>33.299999999999997</v>
      </c>
      <c r="AD168" s="88">
        <f t="shared" si="37"/>
        <v>0.23633782824698368</v>
      </c>
      <c r="AE168" s="94">
        <f t="shared" si="38"/>
        <v>1.2</v>
      </c>
      <c r="AF168" s="95">
        <f t="shared" si="34"/>
        <v>36.036036036036037</v>
      </c>
      <c r="AG168" s="95">
        <f t="shared" si="39"/>
        <v>6341.3</v>
      </c>
      <c r="AH168" s="91">
        <f t="shared" si="35"/>
        <v>45.005677785663593</v>
      </c>
      <c r="AI168" s="25">
        <v>30</v>
      </c>
      <c r="AJ168" s="25">
        <v>70</v>
      </c>
      <c r="AK168" s="25"/>
      <c r="AL168" s="25"/>
      <c r="AM168" s="25"/>
      <c r="AN168" s="25"/>
      <c r="AO168" s="26"/>
      <c r="AP168" s="222">
        <v>15</v>
      </c>
      <c r="AQ168" s="30">
        <v>0.5</v>
      </c>
      <c r="AR168" s="25"/>
      <c r="AS168" s="30">
        <v>0.5</v>
      </c>
      <c r="AT168" s="25"/>
      <c r="AU168" s="30">
        <v>1</v>
      </c>
      <c r="AV168" s="26"/>
      <c r="AW168" s="25" t="s">
        <v>98</v>
      </c>
      <c r="AX168" s="26"/>
      <c r="AY168" s="25" t="s">
        <v>98</v>
      </c>
      <c r="AZ168" s="25" t="s">
        <v>100</v>
      </c>
      <c r="BA168" s="25" t="s">
        <v>100</v>
      </c>
      <c r="BB168" s="25" t="s">
        <v>100</v>
      </c>
      <c r="BC168" s="25" t="s">
        <v>100</v>
      </c>
      <c r="BD168" s="26"/>
      <c r="BE168" s="25" t="s">
        <v>102</v>
      </c>
      <c r="BF168" s="26"/>
      <c r="BG168" s="25">
        <v>35246</v>
      </c>
      <c r="BH168" s="25">
        <v>36268</v>
      </c>
      <c r="BI168" s="25">
        <v>35552</v>
      </c>
      <c r="BJ168" s="25">
        <v>32424</v>
      </c>
      <c r="BK168" s="25">
        <v>29354</v>
      </c>
      <c r="BL168" s="230">
        <f t="shared" si="33"/>
        <v>13.553584102200142</v>
      </c>
      <c r="BM168" s="25">
        <v>9000</v>
      </c>
      <c r="BN168" s="25">
        <v>8155</v>
      </c>
      <c r="BO168" s="25">
        <v>6293</v>
      </c>
      <c r="BP168" s="25">
        <v>3677</v>
      </c>
      <c r="BQ168" s="25">
        <v>8840</v>
      </c>
      <c r="BR168" s="25">
        <v>4636</v>
      </c>
      <c r="BS168" s="25">
        <v>5693</v>
      </c>
      <c r="BT168" s="25"/>
      <c r="BU168" s="25"/>
      <c r="BV168" s="25"/>
      <c r="BW168" s="25"/>
      <c r="BX168" s="25"/>
      <c r="BY168" s="25"/>
      <c r="BZ168" s="25"/>
      <c r="CA168" s="25"/>
      <c r="CB168" s="25"/>
      <c r="CC168" s="25"/>
      <c r="CD168" s="25"/>
      <c r="CE168" s="25"/>
      <c r="CF168" s="26"/>
      <c r="CG168" s="26" t="s">
        <v>100</v>
      </c>
      <c r="CH168" s="26" t="s">
        <v>103</v>
      </c>
      <c r="CI168" s="25" t="s">
        <v>104</v>
      </c>
      <c r="CJ168" s="26"/>
      <c r="CK168" s="26" t="s">
        <v>105</v>
      </c>
      <c r="CL168" s="25" t="s">
        <v>98</v>
      </c>
      <c r="CM168" s="26" t="s">
        <v>798</v>
      </c>
      <c r="CN168" s="25" t="s">
        <v>98</v>
      </c>
      <c r="CO168" s="26" t="s">
        <v>799</v>
      </c>
      <c r="CP168" s="25" t="s">
        <v>98</v>
      </c>
      <c r="CQ168" s="25" t="s">
        <v>98</v>
      </c>
      <c r="CR168" s="25" t="s">
        <v>100</v>
      </c>
      <c r="CS168" s="25" t="s">
        <v>100</v>
      </c>
      <c r="CT168" s="26"/>
      <c r="CU168" s="25" t="s">
        <v>100</v>
      </c>
      <c r="CV168" s="25" t="s">
        <v>98</v>
      </c>
      <c r="CW168" s="25" t="s">
        <v>100</v>
      </c>
      <c r="CX168" s="25" t="s">
        <v>98</v>
      </c>
      <c r="CY168" s="25" t="s">
        <v>100</v>
      </c>
      <c r="CZ168" s="25" t="s">
        <v>100</v>
      </c>
      <c r="DA168" s="25" t="s">
        <v>100</v>
      </c>
      <c r="DB168" s="25" t="s">
        <v>100</v>
      </c>
      <c r="DC168" s="26"/>
      <c r="DD168" s="25" t="s">
        <v>98</v>
      </c>
      <c r="DE168" s="25" t="s">
        <v>100</v>
      </c>
      <c r="DF168" s="25" t="s">
        <v>100</v>
      </c>
      <c r="DG168" s="25" t="s">
        <v>98</v>
      </c>
      <c r="DH168" s="25" t="s">
        <v>100</v>
      </c>
      <c r="DI168" s="25" t="s">
        <v>100</v>
      </c>
      <c r="DJ168" s="26"/>
      <c r="DK168" s="32"/>
    </row>
    <row r="169" spans="1:115" s="11" customFormat="1" ht="21.75" customHeight="1" x14ac:dyDescent="0.25">
      <c r="A169" s="24">
        <v>47</v>
      </c>
      <c r="B169" s="25" t="s">
        <v>532</v>
      </c>
      <c r="C169" s="25" t="s">
        <v>533</v>
      </c>
      <c r="D169" s="26" t="s">
        <v>534</v>
      </c>
      <c r="E169" s="27" t="s">
        <v>535</v>
      </c>
      <c r="F169" s="27" t="s">
        <v>536</v>
      </c>
      <c r="G169" s="25" t="s">
        <v>537</v>
      </c>
      <c r="H169" s="25" t="s">
        <v>538</v>
      </c>
      <c r="I169" s="27" t="s">
        <v>539</v>
      </c>
      <c r="J169" s="25" t="s">
        <v>540</v>
      </c>
      <c r="K169" s="28">
        <v>2959</v>
      </c>
      <c r="L169" s="28">
        <v>2911</v>
      </c>
      <c r="M169" s="29">
        <v>2919</v>
      </c>
      <c r="N169" s="29">
        <v>2902</v>
      </c>
      <c r="O169" s="47">
        <v>2869</v>
      </c>
      <c r="P169" s="53">
        <v>3228000</v>
      </c>
      <c r="Q169" s="53">
        <v>3429000</v>
      </c>
      <c r="R169" s="53">
        <v>3589000</v>
      </c>
      <c r="S169" s="53">
        <v>3595000</v>
      </c>
      <c r="T169" s="54">
        <v>4219000</v>
      </c>
      <c r="U169" s="25" t="s">
        <v>541</v>
      </c>
      <c r="V169" s="26" t="s">
        <v>100</v>
      </c>
      <c r="W169" s="26">
        <v>18</v>
      </c>
      <c r="X169" s="26">
        <v>633</v>
      </c>
      <c r="Y169" s="26">
        <v>55</v>
      </c>
      <c r="Z169" s="26">
        <v>250000</v>
      </c>
      <c r="AA169" s="222">
        <v>16</v>
      </c>
      <c r="AB169" s="26">
        <v>50000</v>
      </c>
      <c r="AC169" s="94">
        <f t="shared" si="36"/>
        <v>35.166666666666664</v>
      </c>
      <c r="AD169" s="88">
        <f t="shared" si="37"/>
        <v>0.22063436737539213</v>
      </c>
      <c r="AE169" s="94">
        <f t="shared" si="38"/>
        <v>3.0555555555555554</v>
      </c>
      <c r="AF169" s="95">
        <f t="shared" si="34"/>
        <v>86.887835703001585</v>
      </c>
      <c r="AG169" s="95">
        <f t="shared" si="39"/>
        <v>13888.888888888889</v>
      </c>
      <c r="AH169" s="91">
        <f t="shared" si="35"/>
        <v>87.138375740676196</v>
      </c>
      <c r="AI169" s="25">
        <v>72</v>
      </c>
      <c r="AJ169" s="25">
        <v>1</v>
      </c>
      <c r="AK169" s="25"/>
      <c r="AL169" s="25"/>
      <c r="AM169" s="25">
        <v>26</v>
      </c>
      <c r="AN169" s="25">
        <v>1</v>
      </c>
      <c r="AO169" s="26"/>
      <c r="AP169" s="222">
        <v>20</v>
      </c>
      <c r="AQ169" s="25" t="s">
        <v>99</v>
      </c>
      <c r="AR169" s="25"/>
      <c r="AS169" s="25" t="s">
        <v>99</v>
      </c>
      <c r="AT169" s="25"/>
      <c r="AU169" s="25" t="s">
        <v>99</v>
      </c>
      <c r="AV169" s="26"/>
      <c r="AW169" s="25" t="s">
        <v>98</v>
      </c>
      <c r="AX169" s="26"/>
      <c r="AY169" s="25" t="s">
        <v>100</v>
      </c>
      <c r="AZ169" s="25" t="s">
        <v>98</v>
      </c>
      <c r="BA169" s="25" t="s">
        <v>100</v>
      </c>
      <c r="BB169" s="25" t="s">
        <v>100</v>
      </c>
      <c r="BC169" s="25" t="s">
        <v>100</v>
      </c>
      <c r="BD169" s="26"/>
      <c r="BE169" s="25" t="s">
        <v>102</v>
      </c>
      <c r="BF169" s="26"/>
      <c r="BG169" s="25">
        <v>54000</v>
      </c>
      <c r="BH169" s="25">
        <v>52000</v>
      </c>
      <c r="BI169" s="25">
        <v>47000</v>
      </c>
      <c r="BJ169" s="25">
        <v>48000</v>
      </c>
      <c r="BK169" s="25">
        <v>37000</v>
      </c>
      <c r="BL169" s="230">
        <f t="shared" si="33"/>
        <v>14.987800627396306</v>
      </c>
      <c r="BM169" s="25">
        <v>8500</v>
      </c>
      <c r="BN169" s="25">
        <v>9200</v>
      </c>
      <c r="BO169" s="25">
        <v>8500</v>
      </c>
      <c r="BP169" s="25">
        <v>7300</v>
      </c>
      <c r="BQ169" s="25">
        <v>6000</v>
      </c>
      <c r="BR169" s="25"/>
      <c r="BS169" s="25"/>
      <c r="BT169" s="25"/>
      <c r="BU169" s="25"/>
      <c r="BV169" s="25"/>
      <c r="BW169" s="25"/>
      <c r="BX169" s="25"/>
      <c r="BY169" s="25"/>
      <c r="BZ169" s="25"/>
      <c r="CA169" s="25"/>
      <c r="CB169" s="25"/>
      <c r="CC169" s="25"/>
      <c r="CD169" s="25"/>
      <c r="CE169" s="25"/>
      <c r="CF169" s="26"/>
      <c r="CG169" s="26" t="s">
        <v>98</v>
      </c>
      <c r="CH169" s="26" t="s">
        <v>103</v>
      </c>
      <c r="CI169" s="31" t="s">
        <v>104</v>
      </c>
      <c r="CJ169" s="37" t="s">
        <v>542</v>
      </c>
      <c r="CK169" s="26" t="s">
        <v>105</v>
      </c>
      <c r="CL169" s="25" t="s">
        <v>100</v>
      </c>
      <c r="CM169" s="26"/>
      <c r="CN169" s="25" t="s">
        <v>100</v>
      </c>
      <c r="CO169" s="26"/>
      <c r="CP169" s="25" t="s">
        <v>98</v>
      </c>
      <c r="CQ169" s="25" t="s">
        <v>100</v>
      </c>
      <c r="CR169" s="25" t="s">
        <v>100</v>
      </c>
      <c r="CS169" s="25" t="s">
        <v>100</v>
      </c>
      <c r="CT169" s="26"/>
      <c r="CU169" s="25" t="s">
        <v>100</v>
      </c>
      <c r="CV169" s="25" t="s">
        <v>100</v>
      </c>
      <c r="CW169" s="25" t="s">
        <v>100</v>
      </c>
      <c r="CX169" s="25" t="s">
        <v>98</v>
      </c>
      <c r="CY169" s="25" t="s">
        <v>100</v>
      </c>
      <c r="CZ169" s="25" t="s">
        <v>98</v>
      </c>
      <c r="DA169" s="25" t="s">
        <v>100</v>
      </c>
      <c r="DB169" s="25" t="s">
        <v>100</v>
      </c>
      <c r="DC169" s="26"/>
      <c r="DD169" s="25" t="s">
        <v>98</v>
      </c>
      <c r="DE169" s="25" t="s">
        <v>98</v>
      </c>
      <c r="DF169" s="25" t="s">
        <v>100</v>
      </c>
      <c r="DG169" s="25" t="s">
        <v>100</v>
      </c>
      <c r="DH169" s="25" t="s">
        <v>100</v>
      </c>
      <c r="DI169" s="25" t="s">
        <v>100</v>
      </c>
      <c r="DJ169" s="26"/>
      <c r="DK169" s="32"/>
    </row>
    <row r="170" spans="1:115" s="11" customFormat="1" ht="21.75" customHeight="1" x14ac:dyDescent="0.25">
      <c r="A170" s="24">
        <v>128</v>
      </c>
      <c r="B170" s="25" t="s">
        <v>1190</v>
      </c>
      <c r="C170" s="25" t="s">
        <v>109</v>
      </c>
      <c r="D170" s="26" t="s">
        <v>1191</v>
      </c>
      <c r="E170" s="27" t="s">
        <v>1192</v>
      </c>
      <c r="F170" s="27" t="s">
        <v>1193</v>
      </c>
      <c r="G170" s="25"/>
      <c r="H170" s="25" t="s">
        <v>1194</v>
      </c>
      <c r="I170" s="27" t="s">
        <v>1192</v>
      </c>
      <c r="J170" s="25"/>
      <c r="K170" s="28">
        <v>3080</v>
      </c>
      <c r="L170" s="49">
        <v>3080</v>
      </c>
      <c r="M170" s="29">
        <v>2991</v>
      </c>
      <c r="N170" s="29">
        <v>2912</v>
      </c>
      <c r="O170" s="26">
        <v>2912</v>
      </c>
      <c r="P170" s="53">
        <v>4201000</v>
      </c>
      <c r="Q170" s="53">
        <v>4894000</v>
      </c>
      <c r="R170" s="53">
        <v>5808000</v>
      </c>
      <c r="S170" s="53">
        <v>6303000</v>
      </c>
      <c r="T170" s="54">
        <v>6024000</v>
      </c>
      <c r="U170" s="25"/>
      <c r="V170" s="26" t="s">
        <v>98</v>
      </c>
      <c r="W170" s="26">
        <v>12</v>
      </c>
      <c r="X170" s="26">
        <v>240</v>
      </c>
      <c r="Y170" s="26">
        <v>24</v>
      </c>
      <c r="Z170" s="26">
        <v>61320</v>
      </c>
      <c r="AA170" s="222">
        <v>13</v>
      </c>
      <c r="AB170" s="26"/>
      <c r="AC170" s="94">
        <f t="shared" si="36"/>
        <v>20</v>
      </c>
      <c r="AD170" s="88">
        <f t="shared" si="37"/>
        <v>8.2417582417582416E-2</v>
      </c>
      <c r="AE170" s="94">
        <f t="shared" si="38"/>
        <v>2</v>
      </c>
      <c r="AF170" s="95">
        <f t="shared" si="34"/>
        <v>100</v>
      </c>
      <c r="AG170" s="95">
        <f t="shared" si="39"/>
        <v>5110</v>
      </c>
      <c r="AH170" s="91">
        <f t="shared" si="35"/>
        <v>21.057692307692307</v>
      </c>
      <c r="AI170" s="25"/>
      <c r="AJ170" s="25">
        <v>90</v>
      </c>
      <c r="AK170" s="25"/>
      <c r="AL170" s="25"/>
      <c r="AM170" s="25"/>
      <c r="AN170" s="25">
        <v>10</v>
      </c>
      <c r="AO170" s="26"/>
      <c r="AP170" s="222">
        <v>20</v>
      </c>
      <c r="AQ170" s="25"/>
      <c r="AR170" s="25"/>
      <c r="AS170" s="25"/>
      <c r="AT170" s="25"/>
      <c r="AU170" s="25"/>
      <c r="AV170" s="26"/>
      <c r="AW170" s="25" t="s">
        <v>98</v>
      </c>
      <c r="AX170" s="26"/>
      <c r="AY170" s="25" t="s">
        <v>100</v>
      </c>
      <c r="AZ170" s="25" t="s">
        <v>100</v>
      </c>
      <c r="BA170" s="25" t="s">
        <v>100</v>
      </c>
      <c r="BB170" s="25" t="s">
        <v>100</v>
      </c>
      <c r="BC170" s="25" t="s">
        <v>98</v>
      </c>
      <c r="BD170" s="26" t="s">
        <v>1195</v>
      </c>
      <c r="BE170" s="25" t="s">
        <v>102</v>
      </c>
      <c r="BF170" s="26"/>
      <c r="BG170" s="25"/>
      <c r="BH170" s="25"/>
      <c r="BI170" s="25"/>
      <c r="BJ170" s="25"/>
      <c r="BK170" s="25"/>
      <c r="BL170" s="230" t="str">
        <f t="shared" si="33"/>
        <v/>
      </c>
      <c r="BM170" s="25"/>
      <c r="BN170" s="25"/>
      <c r="BO170" s="25"/>
      <c r="BP170" s="25"/>
      <c r="BQ170" s="25"/>
      <c r="BR170" s="25"/>
      <c r="BS170" s="25"/>
      <c r="BT170" s="25"/>
      <c r="BU170" s="25"/>
      <c r="BV170" s="25"/>
      <c r="BW170" s="25"/>
      <c r="BX170" s="25"/>
      <c r="BY170" s="25"/>
      <c r="BZ170" s="25"/>
      <c r="CA170" s="25"/>
      <c r="CB170" s="25"/>
      <c r="CC170" s="25"/>
      <c r="CD170" s="25"/>
      <c r="CE170" s="25"/>
      <c r="CF170" s="26"/>
      <c r="CG170" s="26" t="s">
        <v>100</v>
      </c>
      <c r="CH170" s="26" t="s">
        <v>118</v>
      </c>
      <c r="CI170" s="25" t="s">
        <v>191</v>
      </c>
      <c r="CJ170" s="26"/>
      <c r="CK170" s="26" t="s">
        <v>105</v>
      </c>
      <c r="CL170" s="25" t="s">
        <v>100</v>
      </c>
      <c r="CM170" s="26"/>
      <c r="CN170" s="25" t="s">
        <v>100</v>
      </c>
      <c r="CO170" s="26"/>
      <c r="CP170" s="25" t="s">
        <v>100</v>
      </c>
      <c r="CQ170" s="25" t="s">
        <v>100</v>
      </c>
      <c r="CR170" s="25" t="s">
        <v>100</v>
      </c>
      <c r="CS170" s="25" t="s">
        <v>98</v>
      </c>
      <c r="CT170" s="26" t="s">
        <v>154</v>
      </c>
      <c r="CU170" s="25" t="s">
        <v>100</v>
      </c>
      <c r="CV170" s="25" t="s">
        <v>98</v>
      </c>
      <c r="CW170" s="25" t="s">
        <v>100</v>
      </c>
      <c r="CX170" s="25" t="s">
        <v>100</v>
      </c>
      <c r="CY170" s="25" t="s">
        <v>100</v>
      </c>
      <c r="CZ170" s="25" t="s">
        <v>100</v>
      </c>
      <c r="DA170" s="25" t="s">
        <v>100</v>
      </c>
      <c r="DB170" s="25" t="s">
        <v>100</v>
      </c>
      <c r="DC170" s="26"/>
      <c r="DD170" s="25" t="s">
        <v>98</v>
      </c>
      <c r="DE170" s="25" t="s">
        <v>100</v>
      </c>
      <c r="DF170" s="25" t="s">
        <v>100</v>
      </c>
      <c r="DG170" s="25" t="s">
        <v>100</v>
      </c>
      <c r="DH170" s="25" t="s">
        <v>100</v>
      </c>
      <c r="DI170" s="25" t="s">
        <v>100</v>
      </c>
      <c r="DJ170" s="26"/>
      <c r="DK170" s="32"/>
    </row>
    <row r="171" spans="1:115" s="11" customFormat="1" ht="21.75" customHeight="1" x14ac:dyDescent="0.25">
      <c r="A171" s="17">
        <v>177</v>
      </c>
      <c r="B171" s="18" t="s">
        <v>1555</v>
      </c>
      <c r="C171" s="18" t="s">
        <v>1556</v>
      </c>
      <c r="D171" s="19" t="s">
        <v>1176</v>
      </c>
      <c r="E171" s="20" t="s">
        <v>1177</v>
      </c>
      <c r="F171" s="20" t="s">
        <v>1178</v>
      </c>
      <c r="G171" s="18" t="s">
        <v>1179</v>
      </c>
      <c r="H171" s="18" t="s">
        <v>1557</v>
      </c>
      <c r="I171" s="20" t="s">
        <v>1558</v>
      </c>
      <c r="J171" s="18" t="s">
        <v>1559</v>
      </c>
      <c r="K171" s="21">
        <v>3082</v>
      </c>
      <c r="L171" s="21">
        <v>3050</v>
      </c>
      <c r="M171" s="22">
        <v>3046</v>
      </c>
      <c r="N171" s="22">
        <v>2989</v>
      </c>
      <c r="O171" s="46">
        <v>2964</v>
      </c>
      <c r="P171" s="51">
        <v>2708000</v>
      </c>
      <c r="Q171" s="51">
        <v>2934000</v>
      </c>
      <c r="R171" s="51">
        <v>3108000</v>
      </c>
      <c r="S171" s="51">
        <v>2805000</v>
      </c>
      <c r="T171" s="52">
        <v>2852000</v>
      </c>
      <c r="U171" s="18" t="s">
        <v>1560</v>
      </c>
      <c r="V171" s="19" t="s">
        <v>100</v>
      </c>
      <c r="W171" s="19">
        <v>22</v>
      </c>
      <c r="X171" s="19">
        <v>509</v>
      </c>
      <c r="Y171" s="19">
        <v>38</v>
      </c>
      <c r="Z171" s="19">
        <v>138000</v>
      </c>
      <c r="AA171" s="223">
        <v>16</v>
      </c>
      <c r="AB171" s="19">
        <v>154000</v>
      </c>
      <c r="AC171" s="94">
        <f t="shared" si="36"/>
        <v>23.136363636363637</v>
      </c>
      <c r="AD171" s="88">
        <f t="shared" si="37"/>
        <v>0.17172739541160595</v>
      </c>
      <c r="AE171" s="94">
        <f t="shared" si="38"/>
        <v>1.7272727272727273</v>
      </c>
      <c r="AF171" s="95">
        <f t="shared" si="34"/>
        <v>74.656188605108056</v>
      </c>
      <c r="AG171" s="95">
        <f t="shared" si="39"/>
        <v>6272.727272727273</v>
      </c>
      <c r="AH171" s="91">
        <f t="shared" si="35"/>
        <v>46.558704453441294</v>
      </c>
      <c r="AI171" s="18">
        <v>12</v>
      </c>
      <c r="AJ171" s="18">
        <v>85</v>
      </c>
      <c r="AK171" s="18"/>
      <c r="AL171" s="18"/>
      <c r="AM171" s="18"/>
      <c r="AN171" s="18">
        <v>3</v>
      </c>
      <c r="AO171" s="19"/>
      <c r="AP171" s="223">
        <v>20</v>
      </c>
      <c r="AQ171" s="18" t="s">
        <v>99</v>
      </c>
      <c r="AR171" s="18"/>
      <c r="AS171" s="18" t="s">
        <v>99</v>
      </c>
      <c r="AT171" s="18"/>
      <c r="AU171" s="18" t="s">
        <v>99</v>
      </c>
      <c r="AV171" s="19"/>
      <c r="AW171" s="18" t="s">
        <v>98</v>
      </c>
      <c r="AX171" s="19"/>
      <c r="AY171" s="18" t="s">
        <v>100</v>
      </c>
      <c r="AZ171" s="18" t="s">
        <v>98</v>
      </c>
      <c r="BA171" s="18" t="s">
        <v>100</v>
      </c>
      <c r="BB171" s="18" t="s">
        <v>100</v>
      </c>
      <c r="BC171" s="18" t="s">
        <v>100</v>
      </c>
      <c r="BD171" s="19"/>
      <c r="BE171" s="18" t="s">
        <v>102</v>
      </c>
      <c r="BF171" s="19"/>
      <c r="BG171" s="18">
        <v>36829</v>
      </c>
      <c r="BH171" s="18">
        <v>41837</v>
      </c>
      <c r="BI171" s="18">
        <v>43811</v>
      </c>
      <c r="BJ171" s="18">
        <v>37661</v>
      </c>
      <c r="BK171" s="18">
        <v>43375</v>
      </c>
      <c r="BL171" s="230">
        <f t="shared" si="33"/>
        <v>16.776990553306344</v>
      </c>
      <c r="BM171" s="18">
        <v>7208</v>
      </c>
      <c r="BN171" s="18">
        <v>10234</v>
      </c>
      <c r="BO171" s="18">
        <v>9587</v>
      </c>
      <c r="BP171" s="18">
        <v>4623</v>
      </c>
      <c r="BQ171" s="18">
        <v>6352</v>
      </c>
      <c r="BR171" s="18"/>
      <c r="BS171" s="18">
        <v>4200</v>
      </c>
      <c r="BT171" s="18">
        <v>1918</v>
      </c>
      <c r="BU171" s="18"/>
      <c r="BV171" s="18">
        <v>4716</v>
      </c>
      <c r="BW171" s="18"/>
      <c r="BX171" s="18"/>
      <c r="BY171" s="18"/>
      <c r="BZ171" s="18"/>
      <c r="CA171" s="18"/>
      <c r="CB171" s="18"/>
      <c r="CC171" s="18"/>
      <c r="CD171" s="18"/>
      <c r="CE171" s="18"/>
      <c r="CF171" s="19"/>
      <c r="CG171" s="19" t="s">
        <v>100</v>
      </c>
      <c r="CH171" s="19" t="s">
        <v>235</v>
      </c>
      <c r="CI171" s="18" t="s">
        <v>164</v>
      </c>
      <c r="CJ171" s="19" t="s">
        <v>1561</v>
      </c>
      <c r="CK171" s="19" t="s">
        <v>105</v>
      </c>
      <c r="CL171" s="18" t="s">
        <v>98</v>
      </c>
      <c r="CM171" s="19" t="s">
        <v>1562</v>
      </c>
      <c r="CN171" s="18" t="s">
        <v>98</v>
      </c>
      <c r="CO171" s="19" t="s">
        <v>1186</v>
      </c>
      <c r="CP171" s="18" t="s">
        <v>98</v>
      </c>
      <c r="CQ171" s="18" t="s">
        <v>98</v>
      </c>
      <c r="CR171" s="18" t="s">
        <v>100</v>
      </c>
      <c r="CS171" s="18" t="s">
        <v>100</v>
      </c>
      <c r="CT171" s="19"/>
      <c r="CU171" s="18" t="s">
        <v>100</v>
      </c>
      <c r="CV171" s="18" t="s">
        <v>100</v>
      </c>
      <c r="CW171" s="18" t="s">
        <v>100</v>
      </c>
      <c r="CX171" s="18" t="s">
        <v>98</v>
      </c>
      <c r="CY171" s="18" t="s">
        <v>100</v>
      </c>
      <c r="CZ171" s="18" t="s">
        <v>100</v>
      </c>
      <c r="DA171" s="18" t="s">
        <v>100</v>
      </c>
      <c r="DB171" s="18" t="s">
        <v>100</v>
      </c>
      <c r="DC171" s="19"/>
      <c r="DD171" s="18" t="s">
        <v>98</v>
      </c>
      <c r="DE171" s="18" t="s">
        <v>100</v>
      </c>
      <c r="DF171" s="18" t="s">
        <v>100</v>
      </c>
      <c r="DG171" s="18" t="s">
        <v>100</v>
      </c>
      <c r="DH171" s="18" t="s">
        <v>100</v>
      </c>
      <c r="DI171" s="18" t="s">
        <v>100</v>
      </c>
      <c r="DJ171" s="19"/>
      <c r="DK171" s="23"/>
    </row>
    <row r="172" spans="1:115" s="33" customFormat="1" ht="21.75" customHeight="1" x14ac:dyDescent="0.25">
      <c r="A172" s="24">
        <v>201</v>
      </c>
      <c r="B172" s="25" t="s">
        <v>1747</v>
      </c>
      <c r="C172" s="25" t="s">
        <v>744</v>
      </c>
      <c r="D172" s="26" t="s">
        <v>1748</v>
      </c>
      <c r="E172" s="27" t="s">
        <v>1749</v>
      </c>
      <c r="F172" s="27" t="s">
        <v>1750</v>
      </c>
      <c r="G172" s="25" t="s">
        <v>1751</v>
      </c>
      <c r="H172" s="25" t="s">
        <v>1752</v>
      </c>
      <c r="I172" s="27" t="s">
        <v>1749</v>
      </c>
      <c r="J172" s="25" t="s">
        <v>1751</v>
      </c>
      <c r="K172" s="28">
        <v>3001</v>
      </c>
      <c r="L172" s="28">
        <v>2961</v>
      </c>
      <c r="M172" s="29">
        <v>2953</v>
      </c>
      <c r="N172" s="29">
        <v>2969</v>
      </c>
      <c r="O172" s="47">
        <v>2976</v>
      </c>
      <c r="P172" s="53">
        <v>3662000</v>
      </c>
      <c r="Q172" s="53">
        <v>3753000</v>
      </c>
      <c r="R172" s="53">
        <v>3875000</v>
      </c>
      <c r="S172" s="53">
        <v>3628000</v>
      </c>
      <c r="T172" s="54">
        <v>3722000</v>
      </c>
      <c r="U172" s="25" t="s">
        <v>1753</v>
      </c>
      <c r="V172" s="26" t="s">
        <v>100</v>
      </c>
      <c r="W172" s="26">
        <v>16</v>
      </c>
      <c r="X172" s="26">
        <v>430</v>
      </c>
      <c r="Y172" s="26">
        <v>32</v>
      </c>
      <c r="Z172" s="26">
        <v>170254</v>
      </c>
      <c r="AA172" s="222">
        <v>18</v>
      </c>
      <c r="AB172" s="26">
        <v>160163</v>
      </c>
      <c r="AC172" s="94">
        <f t="shared" si="36"/>
        <v>26.875</v>
      </c>
      <c r="AD172" s="88">
        <f t="shared" si="37"/>
        <v>0.14448924731182797</v>
      </c>
      <c r="AE172" s="94">
        <f t="shared" si="38"/>
        <v>2</v>
      </c>
      <c r="AF172" s="95">
        <f t="shared" si="34"/>
        <v>74.418604651162795</v>
      </c>
      <c r="AG172" s="95">
        <f t="shared" si="39"/>
        <v>10640.875</v>
      </c>
      <c r="AH172" s="91">
        <f t="shared" si="35"/>
        <v>57.209005376344088</v>
      </c>
      <c r="AI172" s="25">
        <v>21</v>
      </c>
      <c r="AJ172" s="25">
        <v>76</v>
      </c>
      <c r="AK172" s="25"/>
      <c r="AL172" s="25">
        <v>1</v>
      </c>
      <c r="AM172" s="25"/>
      <c r="AN172" s="25">
        <v>1</v>
      </c>
      <c r="AO172" s="26"/>
      <c r="AP172" s="222">
        <v>25</v>
      </c>
      <c r="AQ172" s="25"/>
      <c r="AR172" s="25">
        <v>89</v>
      </c>
      <c r="AS172" s="25"/>
      <c r="AT172" s="25">
        <v>64</v>
      </c>
      <c r="AU172" s="25"/>
      <c r="AV172" s="26">
        <v>61</v>
      </c>
      <c r="AW172" s="25" t="s">
        <v>98</v>
      </c>
      <c r="AX172" s="26"/>
      <c r="AY172" s="25" t="s">
        <v>98</v>
      </c>
      <c r="AZ172" s="25" t="s">
        <v>100</v>
      </c>
      <c r="BA172" s="25" t="s">
        <v>100</v>
      </c>
      <c r="BB172" s="25" t="s">
        <v>100</v>
      </c>
      <c r="BC172" s="25" t="s">
        <v>100</v>
      </c>
      <c r="BD172" s="26"/>
      <c r="BE172" s="25" t="s">
        <v>102</v>
      </c>
      <c r="BF172" s="26"/>
      <c r="BG172" s="25">
        <v>31068</v>
      </c>
      <c r="BH172" s="25">
        <v>34437</v>
      </c>
      <c r="BI172" s="25">
        <v>32793</v>
      </c>
      <c r="BJ172" s="25">
        <v>32547</v>
      </c>
      <c r="BK172" s="25">
        <v>35851</v>
      </c>
      <c r="BL172" s="230">
        <f t="shared" si="33"/>
        <v>13.566532258064516</v>
      </c>
      <c r="BM172" s="25">
        <v>6375</v>
      </c>
      <c r="BN172" s="25">
        <v>5439</v>
      </c>
      <c r="BO172" s="25">
        <v>9159</v>
      </c>
      <c r="BP172" s="25">
        <v>5904</v>
      </c>
      <c r="BQ172" s="25">
        <v>4523</v>
      </c>
      <c r="BR172" s="25">
        <v>18525</v>
      </c>
      <c r="BS172" s="25">
        <v>12615</v>
      </c>
      <c r="BT172" s="25">
        <v>20455</v>
      </c>
      <c r="BU172" s="25">
        <v>11623</v>
      </c>
      <c r="BV172" s="25">
        <v>41492</v>
      </c>
      <c r="BW172" s="25"/>
      <c r="BX172" s="25"/>
      <c r="BY172" s="25"/>
      <c r="BZ172" s="25"/>
      <c r="CA172" s="25"/>
      <c r="CB172" s="25"/>
      <c r="CC172" s="25"/>
      <c r="CD172" s="25"/>
      <c r="CE172" s="25">
        <v>694</v>
      </c>
      <c r="CF172" s="26">
        <v>108</v>
      </c>
      <c r="CG172" s="26" t="s">
        <v>98</v>
      </c>
      <c r="CH172" s="26" t="s">
        <v>118</v>
      </c>
      <c r="CI172" s="36" t="s">
        <v>191</v>
      </c>
      <c r="CJ172" s="26" t="s">
        <v>1754</v>
      </c>
      <c r="CK172" s="26" t="s">
        <v>105</v>
      </c>
      <c r="CL172" s="25" t="s">
        <v>98</v>
      </c>
      <c r="CM172" s="26" t="s">
        <v>1755</v>
      </c>
      <c r="CN172" s="25" t="s">
        <v>98</v>
      </c>
      <c r="CO172" s="26" t="s">
        <v>1186</v>
      </c>
      <c r="CP172" s="25" t="s">
        <v>98</v>
      </c>
      <c r="CQ172" s="25" t="s">
        <v>98</v>
      </c>
      <c r="CR172" s="25" t="s">
        <v>100</v>
      </c>
      <c r="CS172" s="25" t="s">
        <v>100</v>
      </c>
      <c r="CT172" s="26"/>
      <c r="CU172" s="25" t="s">
        <v>100</v>
      </c>
      <c r="CV172" s="25" t="s">
        <v>98</v>
      </c>
      <c r="CW172" s="25" t="s">
        <v>98</v>
      </c>
      <c r="CX172" s="25" t="s">
        <v>98</v>
      </c>
      <c r="CY172" s="25" t="s">
        <v>98</v>
      </c>
      <c r="CZ172" s="25" t="s">
        <v>98</v>
      </c>
      <c r="DA172" s="25" t="s">
        <v>98</v>
      </c>
      <c r="DB172" s="25" t="s">
        <v>100</v>
      </c>
      <c r="DC172" s="26"/>
      <c r="DD172" s="25" t="s">
        <v>98</v>
      </c>
      <c r="DE172" s="25" t="s">
        <v>98</v>
      </c>
      <c r="DF172" s="25" t="s">
        <v>100</v>
      </c>
      <c r="DG172" s="25" t="s">
        <v>100</v>
      </c>
      <c r="DH172" s="25" t="s">
        <v>100</v>
      </c>
      <c r="DI172" s="25" t="s">
        <v>100</v>
      </c>
      <c r="DJ172" s="26"/>
      <c r="DK172" s="32"/>
    </row>
    <row r="173" spans="1:115" s="161" customFormat="1" ht="21.75" customHeight="1" x14ac:dyDescent="0.25">
      <c r="A173" s="140">
        <v>224</v>
      </c>
      <c r="B173" s="141" t="s">
        <v>1900</v>
      </c>
      <c r="C173" s="141" t="s">
        <v>1901</v>
      </c>
      <c r="D173" s="142" t="s">
        <v>1902</v>
      </c>
      <c r="E173" s="162" t="s">
        <v>1903</v>
      </c>
      <c r="F173" s="162" t="s">
        <v>1904</v>
      </c>
      <c r="G173" s="50" t="s">
        <v>1905</v>
      </c>
      <c r="H173" s="50" t="s">
        <v>1906</v>
      </c>
      <c r="I173" s="162" t="s">
        <v>1907</v>
      </c>
      <c r="J173" s="50" t="s">
        <v>1905</v>
      </c>
      <c r="K173" s="163">
        <v>3149</v>
      </c>
      <c r="L173" s="163">
        <v>3115</v>
      </c>
      <c r="M173" s="111">
        <v>3040</v>
      </c>
      <c r="N173" s="111">
        <v>3045</v>
      </c>
      <c r="O173" s="120">
        <v>3049</v>
      </c>
      <c r="P173" s="51">
        <v>3389000</v>
      </c>
      <c r="Q173" s="51">
        <v>2983000</v>
      </c>
      <c r="R173" s="51">
        <v>2807000</v>
      </c>
      <c r="S173" s="51">
        <v>2912000</v>
      </c>
      <c r="T173" s="52">
        <v>3080000</v>
      </c>
      <c r="U173" s="50" t="s">
        <v>1908</v>
      </c>
      <c r="V173" s="84" t="s">
        <v>100</v>
      </c>
      <c r="W173" s="84">
        <v>19</v>
      </c>
      <c r="X173" s="84">
        <v>532</v>
      </c>
      <c r="Y173" s="84">
        <v>7</v>
      </c>
      <c r="Z173" s="84">
        <v>217236</v>
      </c>
      <c r="AA173" s="223"/>
      <c r="AB173" s="84">
        <v>60339</v>
      </c>
      <c r="AC173" s="94">
        <f t="shared" si="36"/>
        <v>28</v>
      </c>
      <c r="AD173" s="88">
        <f t="shared" si="37"/>
        <v>0.17448343719252213</v>
      </c>
      <c r="AE173" s="94">
        <f t="shared" si="38"/>
        <v>0.36842105263157893</v>
      </c>
      <c r="AF173" s="144">
        <f t="shared" si="34"/>
        <v>13.157894736842104</v>
      </c>
      <c r="AG173" s="95">
        <f t="shared" si="39"/>
        <v>11433.473684210527</v>
      </c>
      <c r="AH173" s="91">
        <f t="shared" si="35"/>
        <v>71.248278123975069</v>
      </c>
      <c r="AI173" s="50">
        <v>65</v>
      </c>
      <c r="AJ173" s="50">
        <v>34</v>
      </c>
      <c r="AK173" s="50"/>
      <c r="AL173" s="50"/>
      <c r="AM173" s="50"/>
      <c r="AN173" s="50">
        <v>1</v>
      </c>
      <c r="AO173" s="84"/>
      <c r="AP173" s="223">
        <v>15</v>
      </c>
      <c r="AQ173" s="50" t="s">
        <v>99</v>
      </c>
      <c r="AR173" s="50"/>
      <c r="AS173" s="50" t="s">
        <v>99</v>
      </c>
      <c r="AT173" s="50"/>
      <c r="AU173" s="50" t="s">
        <v>99</v>
      </c>
      <c r="AV173" s="84"/>
      <c r="AW173" s="50" t="s">
        <v>98</v>
      </c>
      <c r="AX173" s="84"/>
      <c r="AY173" s="50" t="s">
        <v>100</v>
      </c>
      <c r="AZ173" s="50" t="s">
        <v>100</v>
      </c>
      <c r="BA173" s="50" t="s">
        <v>100</v>
      </c>
      <c r="BB173" s="50" t="s">
        <v>100</v>
      </c>
      <c r="BC173" s="50" t="s">
        <v>98</v>
      </c>
      <c r="BD173" s="84" t="s">
        <v>1909</v>
      </c>
      <c r="BE173" s="50" t="s">
        <v>102</v>
      </c>
      <c r="BF173" s="84"/>
      <c r="BG173" s="50">
        <v>34208</v>
      </c>
      <c r="BH173" s="50">
        <v>33611</v>
      </c>
      <c r="BI173" s="50">
        <v>33221</v>
      </c>
      <c r="BJ173" s="50">
        <v>35594</v>
      </c>
      <c r="BK173" s="50">
        <v>38143</v>
      </c>
      <c r="BL173" s="230">
        <f t="shared" si="33"/>
        <v>15.032141685798623</v>
      </c>
      <c r="BM173" s="50">
        <v>5490</v>
      </c>
      <c r="BN173" s="50">
        <v>11089</v>
      </c>
      <c r="BO173" s="50">
        <v>4892</v>
      </c>
      <c r="BP173" s="50">
        <v>6301</v>
      </c>
      <c r="BQ173" s="50">
        <v>7690</v>
      </c>
      <c r="BR173" s="50">
        <v>21945</v>
      </c>
      <c r="BS173" s="50">
        <v>30253</v>
      </c>
      <c r="BT173" s="50"/>
      <c r="BU173" s="50"/>
      <c r="BV173" s="50"/>
      <c r="BW173" s="50"/>
      <c r="BX173" s="50"/>
      <c r="BY173" s="50"/>
      <c r="BZ173" s="50"/>
      <c r="CA173" s="50"/>
      <c r="CB173" s="50"/>
      <c r="CC173" s="50"/>
      <c r="CD173" s="50"/>
      <c r="CE173" s="50"/>
      <c r="CF173" s="84"/>
      <c r="CG173" s="84" t="s">
        <v>100</v>
      </c>
      <c r="CH173" s="84" t="s">
        <v>143</v>
      </c>
      <c r="CI173" s="50" t="s">
        <v>191</v>
      </c>
      <c r="CJ173" s="84"/>
      <c r="CK173" s="84" t="s">
        <v>105</v>
      </c>
      <c r="CL173" s="50" t="s">
        <v>100</v>
      </c>
      <c r="CM173" s="84"/>
      <c r="CN173" s="50" t="s">
        <v>100</v>
      </c>
      <c r="CO173" s="84"/>
      <c r="CP173" s="50" t="s">
        <v>98</v>
      </c>
      <c r="CQ173" s="50" t="s">
        <v>100</v>
      </c>
      <c r="CR173" s="50" t="s">
        <v>100</v>
      </c>
      <c r="CS173" s="50" t="s">
        <v>100</v>
      </c>
      <c r="CT173" s="84"/>
      <c r="CU173" s="50" t="s">
        <v>100</v>
      </c>
      <c r="CV173" s="50" t="s">
        <v>98</v>
      </c>
      <c r="CW173" s="50" t="s">
        <v>100</v>
      </c>
      <c r="CX173" s="50" t="s">
        <v>98</v>
      </c>
      <c r="CY173" s="50" t="s">
        <v>100</v>
      </c>
      <c r="CZ173" s="50" t="s">
        <v>98</v>
      </c>
      <c r="DA173" s="50" t="s">
        <v>100</v>
      </c>
      <c r="DB173" s="50" t="s">
        <v>100</v>
      </c>
      <c r="DC173" s="84"/>
      <c r="DD173" s="50" t="s">
        <v>98</v>
      </c>
      <c r="DE173" s="50" t="s">
        <v>100</v>
      </c>
      <c r="DF173" s="50" t="s">
        <v>98</v>
      </c>
      <c r="DG173" s="50" t="s">
        <v>100</v>
      </c>
      <c r="DH173" s="50" t="s">
        <v>100</v>
      </c>
      <c r="DI173" s="50" t="s">
        <v>100</v>
      </c>
      <c r="DJ173" s="84"/>
      <c r="DK173" s="164" t="s">
        <v>1910</v>
      </c>
    </row>
    <row r="174" spans="1:115" s="11" customFormat="1" ht="21.75" customHeight="1" x14ac:dyDescent="0.25">
      <c r="A174" s="17">
        <v>43</v>
      </c>
      <c r="B174" s="18" t="s">
        <v>502</v>
      </c>
      <c r="C174" s="18" t="s">
        <v>503</v>
      </c>
      <c r="D174" s="19" t="s">
        <v>504</v>
      </c>
      <c r="E174" s="20" t="s">
        <v>505</v>
      </c>
      <c r="F174" s="20" t="s">
        <v>506</v>
      </c>
      <c r="G174" s="18" t="s">
        <v>507</v>
      </c>
      <c r="H174" s="18" t="s">
        <v>508</v>
      </c>
      <c r="I174" s="20" t="s">
        <v>509</v>
      </c>
      <c r="J174" s="18" t="s">
        <v>510</v>
      </c>
      <c r="K174" s="21">
        <v>3123</v>
      </c>
      <c r="L174" s="21">
        <v>3095</v>
      </c>
      <c r="M174" s="22">
        <v>3098</v>
      </c>
      <c r="N174" s="22">
        <v>3080</v>
      </c>
      <c r="O174" s="46">
        <v>3064</v>
      </c>
      <c r="P174" s="51">
        <v>3065000</v>
      </c>
      <c r="Q174" s="51">
        <v>3179000</v>
      </c>
      <c r="R174" s="51">
        <v>3336000</v>
      </c>
      <c r="S174" s="51">
        <v>3200000</v>
      </c>
      <c r="T174" s="52">
        <v>3111000</v>
      </c>
      <c r="U174" s="18"/>
      <c r="V174" s="19" t="s">
        <v>98</v>
      </c>
      <c r="W174" s="19">
        <v>24</v>
      </c>
      <c r="X174" s="19">
        <v>485</v>
      </c>
      <c r="Y174" s="19">
        <v>33</v>
      </c>
      <c r="Z174" s="19">
        <v>147251</v>
      </c>
      <c r="AA174" s="223">
        <v>24</v>
      </c>
      <c r="AB174" s="19">
        <v>63332</v>
      </c>
      <c r="AC174" s="94">
        <f t="shared" si="36"/>
        <v>20.208333333333332</v>
      </c>
      <c r="AD174" s="88">
        <f t="shared" si="37"/>
        <v>0.15828981723237598</v>
      </c>
      <c r="AE174" s="94">
        <f t="shared" si="38"/>
        <v>1.375</v>
      </c>
      <c r="AF174" s="95">
        <f t="shared" si="34"/>
        <v>68.041237113402062</v>
      </c>
      <c r="AG174" s="95">
        <f t="shared" si="39"/>
        <v>6135.458333333333</v>
      </c>
      <c r="AH174" s="91">
        <f t="shared" si="35"/>
        <v>48.058420365535248</v>
      </c>
      <c r="AI174" s="18"/>
      <c r="AJ174" s="18">
        <v>100</v>
      </c>
      <c r="AK174" s="18"/>
      <c r="AL174" s="18"/>
      <c r="AM174" s="18"/>
      <c r="AN174" s="18"/>
      <c r="AO174" s="19"/>
      <c r="AP174" s="223">
        <v>18</v>
      </c>
      <c r="AQ174" s="18" t="s">
        <v>99</v>
      </c>
      <c r="AR174" s="18"/>
      <c r="AS174" s="18" t="s">
        <v>99</v>
      </c>
      <c r="AT174" s="18"/>
      <c r="AU174" s="18" t="s">
        <v>99</v>
      </c>
      <c r="AV174" s="19"/>
      <c r="AW174" s="18" t="s">
        <v>98</v>
      </c>
      <c r="AX174" s="19"/>
      <c r="AY174" s="18" t="s">
        <v>98</v>
      </c>
      <c r="AZ174" s="18" t="s">
        <v>100</v>
      </c>
      <c r="BA174" s="18" t="s">
        <v>100</v>
      </c>
      <c r="BB174" s="18" t="s">
        <v>100</v>
      </c>
      <c r="BC174" s="18" t="s">
        <v>100</v>
      </c>
      <c r="BD174" s="19"/>
      <c r="BE174" s="18" t="s">
        <v>102</v>
      </c>
      <c r="BF174" s="19"/>
      <c r="BG174" s="18">
        <v>20352</v>
      </c>
      <c r="BH174" s="18">
        <v>17717</v>
      </c>
      <c r="BI174" s="18">
        <v>25757</v>
      </c>
      <c r="BJ174" s="18">
        <v>25916</v>
      </c>
      <c r="BK174" s="18">
        <v>30502</v>
      </c>
      <c r="BL174" s="230">
        <f t="shared" si="33"/>
        <v>13.796997389033942</v>
      </c>
      <c r="BM174" s="18">
        <v>3196</v>
      </c>
      <c r="BN174" s="18">
        <v>8410</v>
      </c>
      <c r="BO174" s="18">
        <v>3381</v>
      </c>
      <c r="BP174" s="18">
        <v>7974</v>
      </c>
      <c r="BQ174" s="18">
        <v>11772</v>
      </c>
      <c r="BR174" s="18">
        <v>13517</v>
      </c>
      <c r="BS174" s="18">
        <v>16682</v>
      </c>
      <c r="BT174" s="18">
        <v>2243</v>
      </c>
      <c r="BU174" s="18">
        <v>7873</v>
      </c>
      <c r="BV174" s="18">
        <v>4455</v>
      </c>
      <c r="BW174" s="18"/>
      <c r="BX174" s="18"/>
      <c r="BY174" s="18"/>
      <c r="BZ174" s="18"/>
      <c r="CA174" s="18"/>
      <c r="CB174" s="18"/>
      <c r="CC174" s="18"/>
      <c r="CD174" s="18"/>
      <c r="CE174" s="18"/>
      <c r="CF174" s="19"/>
      <c r="CG174" s="19" t="s">
        <v>98</v>
      </c>
      <c r="CH174" s="19" t="s">
        <v>103</v>
      </c>
      <c r="CI174" s="18" t="s">
        <v>104</v>
      </c>
      <c r="CJ174" s="19"/>
      <c r="CK174" s="19" t="s">
        <v>105</v>
      </c>
      <c r="CL174" s="18" t="s">
        <v>98</v>
      </c>
      <c r="CM174" s="19" t="s">
        <v>511</v>
      </c>
      <c r="CN174" s="18" t="s">
        <v>100</v>
      </c>
      <c r="CO174" s="19"/>
      <c r="CP174" s="18" t="s">
        <v>98</v>
      </c>
      <c r="CQ174" s="18" t="s">
        <v>98</v>
      </c>
      <c r="CR174" s="18" t="s">
        <v>100</v>
      </c>
      <c r="CS174" s="18" t="s">
        <v>100</v>
      </c>
      <c r="CT174" s="19"/>
      <c r="CU174" s="18" t="s">
        <v>100</v>
      </c>
      <c r="CV174" s="18" t="s">
        <v>98</v>
      </c>
      <c r="CW174" s="18" t="s">
        <v>100</v>
      </c>
      <c r="CX174" s="18" t="s">
        <v>98</v>
      </c>
      <c r="CY174" s="18" t="s">
        <v>100</v>
      </c>
      <c r="CZ174" s="18" t="s">
        <v>100</v>
      </c>
      <c r="DA174" s="18" t="s">
        <v>100</v>
      </c>
      <c r="DB174" s="18" t="s">
        <v>100</v>
      </c>
      <c r="DC174" s="19"/>
      <c r="DD174" s="18" t="s">
        <v>98</v>
      </c>
      <c r="DE174" s="18" t="s">
        <v>98</v>
      </c>
      <c r="DF174" s="18" t="s">
        <v>100</v>
      </c>
      <c r="DG174" s="18" t="s">
        <v>100</v>
      </c>
      <c r="DH174" s="18" t="s">
        <v>100</v>
      </c>
      <c r="DI174" s="18" t="s">
        <v>100</v>
      </c>
      <c r="DJ174" s="19"/>
      <c r="DK174" s="23"/>
    </row>
    <row r="175" spans="1:115" s="11" customFormat="1" ht="21.75" customHeight="1" x14ac:dyDescent="0.25">
      <c r="A175" s="17">
        <v>10</v>
      </c>
      <c r="B175" s="18" t="s">
        <v>204</v>
      </c>
      <c r="C175" s="18" t="s">
        <v>205</v>
      </c>
      <c r="D175" s="19" t="s">
        <v>206</v>
      </c>
      <c r="E175" s="20" t="s">
        <v>207</v>
      </c>
      <c r="F175" s="20" t="s">
        <v>208</v>
      </c>
      <c r="G175" s="18" t="s">
        <v>209</v>
      </c>
      <c r="H175" s="18" t="s">
        <v>210</v>
      </c>
      <c r="I175" s="20" t="s">
        <v>211</v>
      </c>
      <c r="J175" s="18" t="s">
        <v>212</v>
      </c>
      <c r="K175" s="21">
        <v>3253</v>
      </c>
      <c r="L175" s="21">
        <v>3193</v>
      </c>
      <c r="M175" s="22">
        <v>3052</v>
      </c>
      <c r="N175" s="22">
        <v>3014</v>
      </c>
      <c r="O175" s="46">
        <v>3084</v>
      </c>
      <c r="P175" s="51">
        <v>4000000</v>
      </c>
      <c r="Q175" s="51">
        <v>4000000</v>
      </c>
      <c r="R175" s="51">
        <v>4000000</v>
      </c>
      <c r="S175" s="51">
        <v>4000000</v>
      </c>
      <c r="T175" s="52">
        <v>4000000</v>
      </c>
      <c r="U175" s="18" t="s">
        <v>213</v>
      </c>
      <c r="V175" s="19" t="s">
        <v>100</v>
      </c>
      <c r="W175" s="19">
        <v>24</v>
      </c>
      <c r="X175" s="19">
        <v>500</v>
      </c>
      <c r="Y175" s="19">
        <v>40</v>
      </c>
      <c r="Z175" s="19">
        <v>122000</v>
      </c>
      <c r="AA175" s="223">
        <v>20</v>
      </c>
      <c r="AB175" s="19">
        <v>154000</v>
      </c>
      <c r="AC175" s="94">
        <f t="shared" si="36"/>
        <v>20.833333333333332</v>
      </c>
      <c r="AD175" s="88">
        <f t="shared" si="37"/>
        <v>0.16212710765239949</v>
      </c>
      <c r="AE175" s="94">
        <f t="shared" si="38"/>
        <v>1.6666666666666667</v>
      </c>
      <c r="AF175" s="95">
        <f t="shared" si="34"/>
        <v>80</v>
      </c>
      <c r="AG175" s="95">
        <f t="shared" si="39"/>
        <v>5083.333333333333</v>
      </c>
      <c r="AH175" s="91">
        <f t="shared" si="35"/>
        <v>39.559014267185475</v>
      </c>
      <c r="AI175" s="18">
        <v>15</v>
      </c>
      <c r="AJ175" s="18">
        <v>83</v>
      </c>
      <c r="AK175" s="18"/>
      <c r="AL175" s="18"/>
      <c r="AM175" s="18"/>
      <c r="AN175" s="18">
        <v>2</v>
      </c>
      <c r="AO175" s="19"/>
      <c r="AP175" s="223">
        <v>15</v>
      </c>
      <c r="AQ175" s="18" t="s">
        <v>99</v>
      </c>
      <c r="AR175" s="18"/>
      <c r="AS175" s="18" t="s">
        <v>99</v>
      </c>
      <c r="AT175" s="18"/>
      <c r="AU175" s="18" t="s">
        <v>99</v>
      </c>
      <c r="AV175" s="19"/>
      <c r="AW175" s="18" t="s">
        <v>98</v>
      </c>
      <c r="AX175" s="19"/>
      <c r="AY175" s="18" t="s">
        <v>100</v>
      </c>
      <c r="AZ175" s="18" t="s">
        <v>100</v>
      </c>
      <c r="BA175" s="18" t="s">
        <v>100</v>
      </c>
      <c r="BB175" s="18" t="s">
        <v>100</v>
      </c>
      <c r="BC175" s="18" t="s">
        <v>100</v>
      </c>
      <c r="BD175" s="19"/>
      <c r="BE175" s="18" t="s">
        <v>102</v>
      </c>
      <c r="BF175" s="19"/>
      <c r="BG175" s="18">
        <v>27200</v>
      </c>
      <c r="BH175" s="18">
        <v>28900</v>
      </c>
      <c r="BI175" s="18">
        <v>27200</v>
      </c>
      <c r="BJ175" s="18">
        <v>27600</v>
      </c>
      <c r="BK175" s="18">
        <v>25600</v>
      </c>
      <c r="BL175" s="230">
        <f t="shared" si="33"/>
        <v>9.9546044098573283</v>
      </c>
      <c r="BM175" s="18">
        <v>5400</v>
      </c>
      <c r="BN175" s="18">
        <v>9700</v>
      </c>
      <c r="BO175" s="18">
        <v>9800</v>
      </c>
      <c r="BP175" s="18">
        <v>8500</v>
      </c>
      <c r="BQ175" s="18">
        <v>5100</v>
      </c>
      <c r="BR175" s="18"/>
      <c r="BS175" s="18"/>
      <c r="BT175" s="18"/>
      <c r="BU175" s="18"/>
      <c r="BV175" s="18">
        <v>3000</v>
      </c>
      <c r="BW175" s="18"/>
      <c r="BX175" s="18"/>
      <c r="BY175" s="18"/>
      <c r="BZ175" s="18"/>
      <c r="CA175" s="18">
        <v>4000</v>
      </c>
      <c r="CB175" s="18"/>
      <c r="CC175" s="18"/>
      <c r="CD175" s="18"/>
      <c r="CE175" s="18"/>
      <c r="CF175" s="19"/>
      <c r="CG175" s="19" t="s">
        <v>100</v>
      </c>
      <c r="CH175" s="19" t="s">
        <v>118</v>
      </c>
      <c r="CI175" s="18" t="s">
        <v>104</v>
      </c>
      <c r="CJ175" s="19"/>
      <c r="CK175" s="19" t="s">
        <v>105</v>
      </c>
      <c r="CL175" s="18" t="s">
        <v>98</v>
      </c>
      <c r="CM175" s="19" t="s">
        <v>214</v>
      </c>
      <c r="CN175" s="18" t="s">
        <v>100</v>
      </c>
      <c r="CO175" s="19"/>
      <c r="CP175" s="18" t="s">
        <v>98</v>
      </c>
      <c r="CQ175" s="18" t="s">
        <v>98</v>
      </c>
      <c r="CR175" s="18" t="s">
        <v>100</v>
      </c>
      <c r="CS175" s="18" t="s">
        <v>100</v>
      </c>
      <c r="CT175" s="19"/>
      <c r="CU175" s="18" t="s">
        <v>100</v>
      </c>
      <c r="CV175" s="18" t="s">
        <v>98</v>
      </c>
      <c r="CW175" s="18" t="s">
        <v>100</v>
      </c>
      <c r="CX175" s="18" t="s">
        <v>98</v>
      </c>
      <c r="CY175" s="18" t="s">
        <v>100</v>
      </c>
      <c r="CZ175" s="18" t="s">
        <v>98</v>
      </c>
      <c r="DA175" s="18" t="s">
        <v>98</v>
      </c>
      <c r="DB175" s="18" t="s">
        <v>100</v>
      </c>
      <c r="DC175" s="19"/>
      <c r="DD175" s="18" t="s">
        <v>98</v>
      </c>
      <c r="DE175" s="18" t="s">
        <v>98</v>
      </c>
      <c r="DF175" s="18" t="s">
        <v>100</v>
      </c>
      <c r="DG175" s="18" t="s">
        <v>100</v>
      </c>
      <c r="DH175" s="18" t="s">
        <v>100</v>
      </c>
      <c r="DI175" s="18" t="s">
        <v>100</v>
      </c>
      <c r="DJ175" s="19"/>
      <c r="DK175" s="23"/>
    </row>
    <row r="176" spans="1:115" s="33" customFormat="1" ht="21.75" customHeight="1" x14ac:dyDescent="0.25">
      <c r="A176" s="24">
        <v>162</v>
      </c>
      <c r="B176" s="25" t="s">
        <v>1449</v>
      </c>
      <c r="C176" s="25" t="s">
        <v>1450</v>
      </c>
      <c r="D176" s="26" t="s">
        <v>1451</v>
      </c>
      <c r="E176" s="27" t="s">
        <v>1452</v>
      </c>
      <c r="F176" s="27" t="s">
        <v>1453</v>
      </c>
      <c r="G176" s="25" t="s">
        <v>1454</v>
      </c>
      <c r="H176" s="25" t="s">
        <v>1455</v>
      </c>
      <c r="I176" s="27" t="s">
        <v>1456</v>
      </c>
      <c r="J176" s="25" t="s">
        <v>1457</v>
      </c>
      <c r="K176" s="28">
        <v>3404</v>
      </c>
      <c r="L176" s="28">
        <v>3349</v>
      </c>
      <c r="M176" s="29">
        <v>3245</v>
      </c>
      <c r="N176" s="29">
        <v>3201</v>
      </c>
      <c r="O176" s="47">
        <v>3199</v>
      </c>
      <c r="P176" s="53">
        <v>2750000</v>
      </c>
      <c r="Q176" s="53">
        <v>2820000</v>
      </c>
      <c r="R176" s="53">
        <v>2909000</v>
      </c>
      <c r="S176" s="53">
        <v>2897000</v>
      </c>
      <c r="T176" s="54">
        <v>2806000</v>
      </c>
      <c r="U176" s="25" t="s">
        <v>1458</v>
      </c>
      <c r="V176" s="26" t="s">
        <v>100</v>
      </c>
      <c r="W176" s="26">
        <v>30</v>
      </c>
      <c r="X176" s="26">
        <v>680</v>
      </c>
      <c r="Y176" s="26">
        <v>67</v>
      </c>
      <c r="Z176" s="26">
        <v>197964</v>
      </c>
      <c r="AA176" s="222">
        <v>18</v>
      </c>
      <c r="AB176" s="26"/>
      <c r="AC176" s="94">
        <f t="shared" si="36"/>
        <v>22.666666666666668</v>
      </c>
      <c r="AD176" s="88">
        <f t="shared" si="37"/>
        <v>0.21256642700844014</v>
      </c>
      <c r="AE176" s="94">
        <f t="shared" si="38"/>
        <v>2.2333333333333334</v>
      </c>
      <c r="AF176" s="95">
        <f t="shared" si="34"/>
        <v>98.529411764705884</v>
      </c>
      <c r="AG176" s="95">
        <f t="shared" si="39"/>
        <v>6598.8</v>
      </c>
      <c r="AH176" s="91">
        <f t="shared" si="35"/>
        <v>61.883088465145356</v>
      </c>
      <c r="AI176" s="25">
        <v>61</v>
      </c>
      <c r="AJ176" s="25">
        <v>33</v>
      </c>
      <c r="AK176" s="25"/>
      <c r="AL176" s="25"/>
      <c r="AM176" s="25"/>
      <c r="AN176" s="25">
        <v>6</v>
      </c>
      <c r="AO176" s="26"/>
      <c r="AP176" s="222">
        <v>10</v>
      </c>
      <c r="AQ176" s="25" t="s">
        <v>99</v>
      </c>
      <c r="AR176" s="25"/>
      <c r="AS176" s="25" t="s">
        <v>99</v>
      </c>
      <c r="AT176" s="25"/>
      <c r="AU176" s="25" t="s">
        <v>99</v>
      </c>
      <c r="AV176" s="26"/>
      <c r="AW176" s="25" t="s">
        <v>98</v>
      </c>
      <c r="AX176" s="26"/>
      <c r="AY176" s="25" t="s">
        <v>100</v>
      </c>
      <c r="AZ176" s="25" t="s">
        <v>100</v>
      </c>
      <c r="BA176" s="25" t="s">
        <v>100</v>
      </c>
      <c r="BB176" s="25" t="s">
        <v>100</v>
      </c>
      <c r="BC176" s="25" t="s">
        <v>98</v>
      </c>
      <c r="BD176" s="26" t="s">
        <v>1459</v>
      </c>
      <c r="BE176" s="25" t="s">
        <v>102</v>
      </c>
      <c r="BF176" s="26"/>
      <c r="BG176" s="25">
        <v>41834</v>
      </c>
      <c r="BH176" s="25">
        <v>45943</v>
      </c>
      <c r="BI176" s="25">
        <v>49367</v>
      </c>
      <c r="BJ176" s="25">
        <v>51686</v>
      </c>
      <c r="BK176" s="25">
        <v>48153</v>
      </c>
      <c r="BL176" s="230">
        <f t="shared" si="33"/>
        <v>17.370740856517664</v>
      </c>
      <c r="BM176" s="25">
        <v>18310</v>
      </c>
      <c r="BN176" s="25">
        <v>12092</v>
      </c>
      <c r="BO176" s="25">
        <v>11765</v>
      </c>
      <c r="BP176" s="25">
        <v>10165</v>
      </c>
      <c r="BQ176" s="25">
        <v>7416</v>
      </c>
      <c r="BR176" s="25">
        <v>59227</v>
      </c>
      <c r="BS176" s="25">
        <v>12483</v>
      </c>
      <c r="BT176" s="25">
        <v>31492</v>
      </c>
      <c r="BU176" s="25">
        <v>23867</v>
      </c>
      <c r="BV176" s="25"/>
      <c r="BW176" s="25"/>
      <c r="BX176" s="25"/>
      <c r="BY176" s="25"/>
      <c r="BZ176" s="25"/>
      <c r="CA176" s="25"/>
      <c r="CB176" s="25">
        <v>4780</v>
      </c>
      <c r="CC176" s="25">
        <v>4780</v>
      </c>
      <c r="CD176" s="25">
        <v>4780</v>
      </c>
      <c r="CE176" s="25">
        <v>4780</v>
      </c>
      <c r="CF176" s="26">
        <v>4780</v>
      </c>
      <c r="CG176" s="26" t="s">
        <v>100</v>
      </c>
      <c r="CH176" s="26" t="s">
        <v>235</v>
      </c>
      <c r="CI176" s="25" t="s">
        <v>130</v>
      </c>
      <c r="CJ176" s="26" t="s">
        <v>1460</v>
      </c>
      <c r="CK176" s="26" t="s">
        <v>105</v>
      </c>
      <c r="CL176" s="25" t="s">
        <v>98</v>
      </c>
      <c r="CM176" s="26" t="s">
        <v>1461</v>
      </c>
      <c r="CN176" s="25" t="s">
        <v>100</v>
      </c>
      <c r="CO176" s="26"/>
      <c r="CP176" s="25" t="s">
        <v>100</v>
      </c>
      <c r="CQ176" s="25" t="s">
        <v>98</v>
      </c>
      <c r="CR176" s="25" t="s">
        <v>98</v>
      </c>
      <c r="CS176" s="25" t="s">
        <v>100</v>
      </c>
      <c r="CT176" s="26"/>
      <c r="CU176" s="25" t="s">
        <v>100</v>
      </c>
      <c r="CV176" s="25" t="s">
        <v>100</v>
      </c>
      <c r="CW176" s="25" t="s">
        <v>98</v>
      </c>
      <c r="CX176" s="25" t="s">
        <v>98</v>
      </c>
      <c r="CY176" s="25" t="s">
        <v>100</v>
      </c>
      <c r="CZ176" s="25" t="s">
        <v>100</v>
      </c>
      <c r="DA176" s="25" t="s">
        <v>100</v>
      </c>
      <c r="DB176" s="25" t="s">
        <v>98</v>
      </c>
      <c r="DC176" s="26" t="s">
        <v>1462</v>
      </c>
      <c r="DD176" s="25" t="s">
        <v>98</v>
      </c>
      <c r="DE176" s="25" t="s">
        <v>100</v>
      </c>
      <c r="DF176" s="25" t="s">
        <v>100</v>
      </c>
      <c r="DG176" s="25" t="s">
        <v>98</v>
      </c>
      <c r="DH176" s="25" t="s">
        <v>98</v>
      </c>
      <c r="DI176" s="25" t="s">
        <v>100</v>
      </c>
      <c r="DJ176" s="26"/>
      <c r="DK176" s="32"/>
    </row>
    <row r="177" spans="1:115" s="33" customFormat="1" ht="21.75" customHeight="1" x14ac:dyDescent="0.25">
      <c r="A177" s="17">
        <v>216</v>
      </c>
      <c r="B177" s="18" t="s">
        <v>1863</v>
      </c>
      <c r="C177" s="18" t="s">
        <v>1054</v>
      </c>
      <c r="D177" s="19" t="s">
        <v>1864</v>
      </c>
      <c r="E177" s="20" t="s">
        <v>1865</v>
      </c>
      <c r="F177" s="20" t="s">
        <v>1866</v>
      </c>
      <c r="G177" s="18" t="s">
        <v>1867</v>
      </c>
      <c r="H177" s="18" t="s">
        <v>1868</v>
      </c>
      <c r="I177" s="20" t="s">
        <v>1869</v>
      </c>
      <c r="J177" s="18" t="s">
        <v>1870</v>
      </c>
      <c r="K177" s="21">
        <v>3509</v>
      </c>
      <c r="L177" s="21">
        <v>3471</v>
      </c>
      <c r="M177" s="22">
        <v>3429</v>
      </c>
      <c r="N177" s="22">
        <v>3397</v>
      </c>
      <c r="O177" s="46">
        <v>3414</v>
      </c>
      <c r="P177" s="51">
        <v>4853500</v>
      </c>
      <c r="Q177" s="51">
        <v>4910000</v>
      </c>
      <c r="R177" s="51">
        <v>5675000</v>
      </c>
      <c r="S177" s="51">
        <v>5374600</v>
      </c>
      <c r="T177" s="52">
        <v>6033600</v>
      </c>
      <c r="U177" s="18" t="s">
        <v>1871</v>
      </c>
      <c r="V177" s="19" t="s">
        <v>100</v>
      </c>
      <c r="W177" s="19">
        <v>19</v>
      </c>
      <c r="X177" s="19">
        <v>736</v>
      </c>
      <c r="Y177" s="19"/>
      <c r="Z177" s="19">
        <v>121953</v>
      </c>
      <c r="AA177" s="223"/>
      <c r="AB177" s="19"/>
      <c r="AC177" s="94">
        <f t="shared" si="36"/>
        <v>38.736842105263158</v>
      </c>
      <c r="AD177" s="88">
        <f t="shared" si="37"/>
        <v>0.21558289396602226</v>
      </c>
      <c r="AE177" s="94" t="str">
        <f t="shared" si="38"/>
        <v/>
      </c>
      <c r="AF177" s="95" t="str">
        <f t="shared" si="34"/>
        <v/>
      </c>
      <c r="AG177" s="95">
        <f t="shared" si="39"/>
        <v>6418.5789473684208</v>
      </c>
      <c r="AH177" s="91">
        <f t="shared" si="35"/>
        <v>35.72144112478032</v>
      </c>
      <c r="AI177" s="18">
        <v>5</v>
      </c>
      <c r="AJ177" s="18">
        <v>80</v>
      </c>
      <c r="AK177" s="18"/>
      <c r="AL177" s="18"/>
      <c r="AM177" s="18"/>
      <c r="AN177" s="18"/>
      <c r="AO177" s="19">
        <v>15</v>
      </c>
      <c r="AP177" s="223">
        <v>15</v>
      </c>
      <c r="AQ177" s="35">
        <v>1</v>
      </c>
      <c r="AR177" s="18">
        <v>100</v>
      </c>
      <c r="AS177" s="35">
        <v>1</v>
      </c>
      <c r="AT177" s="18">
        <v>100</v>
      </c>
      <c r="AU177" s="35">
        <v>1</v>
      </c>
      <c r="AV177" s="19">
        <v>100</v>
      </c>
      <c r="AW177" s="18" t="s">
        <v>98</v>
      </c>
      <c r="AX177" s="19">
        <v>100</v>
      </c>
      <c r="AY177" s="18" t="s">
        <v>98</v>
      </c>
      <c r="AZ177" s="18" t="s">
        <v>100</v>
      </c>
      <c r="BA177" s="18" t="s">
        <v>100</v>
      </c>
      <c r="BB177" s="18" t="s">
        <v>100</v>
      </c>
      <c r="BC177" s="18" t="s">
        <v>100</v>
      </c>
      <c r="BD177" s="19" t="s">
        <v>154</v>
      </c>
      <c r="BE177" s="18" t="s">
        <v>102</v>
      </c>
      <c r="BF177" s="19" t="s">
        <v>154</v>
      </c>
      <c r="BG177" s="18">
        <v>42706</v>
      </c>
      <c r="BH177" s="18">
        <v>40749</v>
      </c>
      <c r="BI177" s="18">
        <v>49630</v>
      </c>
      <c r="BJ177" s="18">
        <v>47068</v>
      </c>
      <c r="BK177" s="18">
        <v>51432</v>
      </c>
      <c r="BL177" s="230">
        <f t="shared" si="33"/>
        <v>17.673110720562391</v>
      </c>
      <c r="BM177" s="18">
        <v>5829</v>
      </c>
      <c r="BN177" s="18">
        <v>8351</v>
      </c>
      <c r="BO177" s="18">
        <v>7119</v>
      </c>
      <c r="BP177" s="18">
        <v>6677</v>
      </c>
      <c r="BQ177" s="18">
        <v>8904</v>
      </c>
      <c r="BR177" s="18">
        <v>18237</v>
      </c>
      <c r="BS177" s="18">
        <v>31027</v>
      </c>
      <c r="BT177" s="18">
        <v>16794</v>
      </c>
      <c r="BU177" s="18">
        <v>9889</v>
      </c>
      <c r="BV177" s="18">
        <v>4072</v>
      </c>
      <c r="BW177" s="18"/>
      <c r="BX177" s="18"/>
      <c r="BY177" s="18"/>
      <c r="BZ177" s="18"/>
      <c r="CA177" s="18"/>
      <c r="CB177" s="18"/>
      <c r="CC177" s="18"/>
      <c r="CD177" s="18"/>
      <c r="CE177" s="18"/>
      <c r="CF177" s="19"/>
      <c r="CG177" s="19" t="s">
        <v>98</v>
      </c>
      <c r="CH177" s="19" t="s">
        <v>118</v>
      </c>
      <c r="CI177" s="18" t="s">
        <v>164</v>
      </c>
      <c r="CJ177" s="34"/>
      <c r="CK177" s="19" t="s">
        <v>105</v>
      </c>
      <c r="CL177" s="18" t="s">
        <v>100</v>
      </c>
      <c r="CM177" s="19" t="s">
        <v>154</v>
      </c>
      <c r="CN177" s="18" t="s">
        <v>100</v>
      </c>
      <c r="CO177" s="19" t="s">
        <v>154</v>
      </c>
      <c r="CP177" s="18" t="s">
        <v>98</v>
      </c>
      <c r="CQ177" s="18" t="s">
        <v>98</v>
      </c>
      <c r="CR177" s="18" t="s">
        <v>100</v>
      </c>
      <c r="CS177" s="18" t="s">
        <v>100</v>
      </c>
      <c r="CT177" s="19" t="s">
        <v>154</v>
      </c>
      <c r="CU177" s="18" t="s">
        <v>100</v>
      </c>
      <c r="CV177" s="18" t="s">
        <v>98</v>
      </c>
      <c r="CW177" s="18" t="s">
        <v>98</v>
      </c>
      <c r="CX177" s="18" t="s">
        <v>98</v>
      </c>
      <c r="CY177" s="18" t="s">
        <v>98</v>
      </c>
      <c r="CZ177" s="18" t="s">
        <v>100</v>
      </c>
      <c r="DA177" s="18" t="s">
        <v>100</v>
      </c>
      <c r="DB177" s="18" t="s">
        <v>100</v>
      </c>
      <c r="DC177" s="19" t="s">
        <v>154</v>
      </c>
      <c r="DD177" s="18" t="s">
        <v>98</v>
      </c>
      <c r="DE177" s="18" t="s">
        <v>100</v>
      </c>
      <c r="DF177" s="18" t="s">
        <v>100</v>
      </c>
      <c r="DG177" s="18" t="s">
        <v>100</v>
      </c>
      <c r="DH177" s="18" t="s">
        <v>98</v>
      </c>
      <c r="DI177" s="18" t="s">
        <v>100</v>
      </c>
      <c r="DJ177" s="19" t="s">
        <v>154</v>
      </c>
      <c r="DK177" s="23"/>
    </row>
    <row r="178" spans="1:115" s="33" customFormat="1" ht="21.75" customHeight="1" x14ac:dyDescent="0.25">
      <c r="A178" s="17">
        <v>114</v>
      </c>
      <c r="B178" s="18" t="s">
        <v>1090</v>
      </c>
      <c r="C178" s="18" t="s">
        <v>1034</v>
      </c>
      <c r="D178" s="19" t="s">
        <v>1091</v>
      </c>
      <c r="E178" s="20" t="s">
        <v>1092</v>
      </c>
      <c r="F178" s="20" t="s">
        <v>1093</v>
      </c>
      <c r="G178" s="18" t="s">
        <v>1094</v>
      </c>
      <c r="H178" s="18" t="s">
        <v>1095</v>
      </c>
      <c r="I178" s="20" t="s">
        <v>1092</v>
      </c>
      <c r="J178" s="18" t="s">
        <v>1093</v>
      </c>
      <c r="K178" s="21">
        <v>3548</v>
      </c>
      <c r="L178" s="21">
        <v>3535</v>
      </c>
      <c r="M178" s="22">
        <v>3472</v>
      </c>
      <c r="N178" s="22">
        <v>3450</v>
      </c>
      <c r="O178" s="19">
        <v>3450</v>
      </c>
      <c r="P178" s="51">
        <v>5200000</v>
      </c>
      <c r="Q178" s="51">
        <v>5200000</v>
      </c>
      <c r="R178" s="51">
        <v>6300000</v>
      </c>
      <c r="S178" s="51">
        <v>5300000</v>
      </c>
      <c r="T178" s="52">
        <v>5100000</v>
      </c>
      <c r="U178" s="18" t="s">
        <v>1096</v>
      </c>
      <c r="V178" s="19" t="s">
        <v>100</v>
      </c>
      <c r="W178" s="19">
        <v>38</v>
      </c>
      <c r="X178" s="19">
        <v>1100</v>
      </c>
      <c r="Y178" s="19">
        <v>82</v>
      </c>
      <c r="Z178" s="19">
        <v>264439</v>
      </c>
      <c r="AA178" s="223">
        <v>21</v>
      </c>
      <c r="AB178" s="19"/>
      <c r="AC178" s="94">
        <f t="shared" si="36"/>
        <v>28.94736842105263</v>
      </c>
      <c r="AD178" s="88">
        <f t="shared" si="37"/>
        <v>0.3188405797101449</v>
      </c>
      <c r="AE178" s="94">
        <f t="shared" si="38"/>
        <v>2.1578947368421053</v>
      </c>
      <c r="AF178" s="95">
        <f t="shared" si="34"/>
        <v>74.545454545454547</v>
      </c>
      <c r="AG178" s="95">
        <f t="shared" si="39"/>
        <v>6958.9210526315792</v>
      </c>
      <c r="AH178" s="91">
        <f t="shared" si="35"/>
        <v>76.64898550724638</v>
      </c>
      <c r="AI178" s="18">
        <v>4</v>
      </c>
      <c r="AJ178" s="18">
        <v>96</v>
      </c>
      <c r="AK178" s="18"/>
      <c r="AL178" s="18"/>
      <c r="AM178" s="18"/>
      <c r="AN178" s="18"/>
      <c r="AO178" s="19"/>
      <c r="AP178" s="223">
        <v>14</v>
      </c>
      <c r="AQ178" s="35">
        <v>0.5</v>
      </c>
      <c r="AR178" s="18"/>
      <c r="AS178" s="35">
        <v>0.25</v>
      </c>
      <c r="AT178" s="18"/>
      <c r="AU178" s="35">
        <v>0.25</v>
      </c>
      <c r="AV178" s="19"/>
      <c r="AW178" s="18" t="s">
        <v>98</v>
      </c>
      <c r="AX178" s="19"/>
      <c r="AY178" s="18" t="s">
        <v>100</v>
      </c>
      <c r="AZ178" s="18" t="s">
        <v>100</v>
      </c>
      <c r="BA178" s="18" t="s">
        <v>100</v>
      </c>
      <c r="BB178" s="18" t="s">
        <v>100</v>
      </c>
      <c r="BC178" s="18" t="s">
        <v>100</v>
      </c>
      <c r="BD178" s="19"/>
      <c r="BE178" s="18" t="s">
        <v>102</v>
      </c>
      <c r="BF178" s="19"/>
      <c r="BG178" s="18">
        <v>48270</v>
      </c>
      <c r="BH178" s="18">
        <v>50347</v>
      </c>
      <c r="BI178" s="18">
        <v>53236</v>
      </c>
      <c r="BJ178" s="18">
        <v>49694</v>
      </c>
      <c r="BK178" s="18">
        <v>45717</v>
      </c>
      <c r="BL178" s="230">
        <f t="shared" si="33"/>
        <v>14.725797101449276</v>
      </c>
      <c r="BM178" s="18">
        <v>5416</v>
      </c>
      <c r="BN178" s="18">
        <v>1250</v>
      </c>
      <c r="BO178" s="18">
        <v>9412</v>
      </c>
      <c r="BP178" s="18">
        <v>3417</v>
      </c>
      <c r="BQ178" s="18">
        <v>5087</v>
      </c>
      <c r="BR178" s="18"/>
      <c r="BS178" s="18"/>
      <c r="BT178" s="18"/>
      <c r="BU178" s="18"/>
      <c r="BV178" s="18"/>
      <c r="BW178" s="18"/>
      <c r="BX178" s="18"/>
      <c r="BY178" s="18"/>
      <c r="BZ178" s="18"/>
      <c r="CA178" s="18"/>
      <c r="CB178" s="18"/>
      <c r="CC178" s="18"/>
      <c r="CD178" s="18"/>
      <c r="CE178" s="18"/>
      <c r="CF178" s="19"/>
      <c r="CG178" s="19" t="s">
        <v>100</v>
      </c>
      <c r="CH178" s="19" t="s">
        <v>103</v>
      </c>
      <c r="CI178" s="18" t="s">
        <v>104</v>
      </c>
      <c r="CJ178" s="19"/>
      <c r="CK178" s="19" t="s">
        <v>105</v>
      </c>
      <c r="CL178" s="18" t="s">
        <v>100</v>
      </c>
      <c r="CM178" s="19"/>
      <c r="CN178" s="18" t="s">
        <v>100</v>
      </c>
      <c r="CO178" s="19"/>
      <c r="CP178" s="18" t="s">
        <v>98</v>
      </c>
      <c r="CQ178" s="18" t="s">
        <v>100</v>
      </c>
      <c r="CR178" s="18" t="s">
        <v>100</v>
      </c>
      <c r="CS178" s="18" t="s">
        <v>100</v>
      </c>
      <c r="CT178" s="19"/>
      <c r="CU178" s="18" t="s">
        <v>100</v>
      </c>
      <c r="CV178" s="18" t="s">
        <v>100</v>
      </c>
      <c r="CW178" s="18" t="s">
        <v>100</v>
      </c>
      <c r="CX178" s="18" t="s">
        <v>98</v>
      </c>
      <c r="CY178" s="18" t="s">
        <v>100</v>
      </c>
      <c r="CZ178" s="18" t="s">
        <v>100</v>
      </c>
      <c r="DA178" s="18" t="s">
        <v>100</v>
      </c>
      <c r="DB178" s="18" t="s">
        <v>100</v>
      </c>
      <c r="DC178" s="19"/>
      <c r="DD178" s="18" t="s">
        <v>98</v>
      </c>
      <c r="DE178" s="18" t="s">
        <v>98</v>
      </c>
      <c r="DF178" s="18" t="s">
        <v>100</v>
      </c>
      <c r="DG178" s="18" t="s">
        <v>100</v>
      </c>
      <c r="DH178" s="18" t="s">
        <v>100</v>
      </c>
      <c r="DI178" s="18" t="s">
        <v>100</v>
      </c>
      <c r="DJ178" s="19"/>
      <c r="DK178" s="23"/>
    </row>
    <row r="179" spans="1:115" s="11" customFormat="1" ht="21.75" customHeight="1" x14ac:dyDescent="0.25">
      <c r="A179" s="24">
        <v>60</v>
      </c>
      <c r="B179" s="25" t="s">
        <v>648</v>
      </c>
      <c r="C179" s="25" t="s">
        <v>109</v>
      </c>
      <c r="D179" s="26" t="s">
        <v>649</v>
      </c>
      <c r="E179" s="27" t="s">
        <v>650</v>
      </c>
      <c r="F179" s="27" t="s">
        <v>651</v>
      </c>
      <c r="G179" s="25" t="s">
        <v>652</v>
      </c>
      <c r="H179" s="25" t="s">
        <v>653</v>
      </c>
      <c r="I179" s="27" t="s">
        <v>654</v>
      </c>
      <c r="J179" s="25" t="s">
        <v>655</v>
      </c>
      <c r="K179" s="28">
        <v>3560</v>
      </c>
      <c r="L179" s="28">
        <v>3555</v>
      </c>
      <c r="M179" s="29">
        <v>3550</v>
      </c>
      <c r="N179" s="29">
        <v>3475</v>
      </c>
      <c r="O179" s="47">
        <v>3478</v>
      </c>
      <c r="P179" s="53">
        <v>3526000</v>
      </c>
      <c r="Q179" s="53">
        <v>3884000</v>
      </c>
      <c r="R179" s="53">
        <v>5046000</v>
      </c>
      <c r="S179" s="53">
        <v>4186900</v>
      </c>
      <c r="T179" s="54">
        <v>4204000</v>
      </c>
      <c r="U179" s="25"/>
      <c r="V179" s="26" t="s">
        <v>98</v>
      </c>
      <c r="W179" s="26">
        <v>25</v>
      </c>
      <c r="X179" s="26">
        <v>692</v>
      </c>
      <c r="Y179" s="26">
        <v>49</v>
      </c>
      <c r="Z179" s="26">
        <v>304289</v>
      </c>
      <c r="AA179" s="222">
        <v>17</v>
      </c>
      <c r="AB179" s="26">
        <v>148458</v>
      </c>
      <c r="AC179" s="94">
        <f t="shared" si="36"/>
        <v>27.68</v>
      </c>
      <c r="AD179" s="88">
        <f t="shared" si="37"/>
        <v>0.19896492236917768</v>
      </c>
      <c r="AE179" s="94">
        <f t="shared" si="38"/>
        <v>1.96</v>
      </c>
      <c r="AF179" s="95">
        <f t="shared" si="34"/>
        <v>70.809248554913296</v>
      </c>
      <c r="AG179" s="95">
        <f t="shared" si="39"/>
        <v>12171.56</v>
      </c>
      <c r="AH179" s="91">
        <f t="shared" si="35"/>
        <v>87.489649223691771</v>
      </c>
      <c r="AI179" s="25">
        <v>15</v>
      </c>
      <c r="AJ179" s="25">
        <v>85</v>
      </c>
      <c r="AK179" s="25"/>
      <c r="AL179" s="25"/>
      <c r="AM179" s="25"/>
      <c r="AN179" s="25"/>
      <c r="AO179" s="26"/>
      <c r="AP179" s="222">
        <v>10</v>
      </c>
      <c r="AQ179" s="30">
        <v>1</v>
      </c>
      <c r="AR179" s="25"/>
      <c r="AS179" s="30">
        <v>1</v>
      </c>
      <c r="AT179" s="25">
        <v>70</v>
      </c>
      <c r="AU179" s="30">
        <v>1</v>
      </c>
      <c r="AV179" s="26"/>
      <c r="AW179" s="25" t="s">
        <v>98</v>
      </c>
      <c r="AX179" s="26"/>
      <c r="AY179" s="25" t="s">
        <v>100</v>
      </c>
      <c r="AZ179" s="25" t="s">
        <v>98</v>
      </c>
      <c r="BA179" s="25" t="s">
        <v>100</v>
      </c>
      <c r="BB179" s="25" t="s">
        <v>100</v>
      </c>
      <c r="BC179" s="25" t="s">
        <v>100</v>
      </c>
      <c r="BD179" s="26"/>
      <c r="BE179" s="25" t="s">
        <v>102</v>
      </c>
      <c r="BF179" s="26"/>
      <c r="BG179" s="25">
        <v>39021</v>
      </c>
      <c r="BH179" s="25">
        <v>41179</v>
      </c>
      <c r="BI179" s="25">
        <v>47679</v>
      </c>
      <c r="BJ179" s="25">
        <v>47733</v>
      </c>
      <c r="BK179" s="25">
        <v>52642</v>
      </c>
      <c r="BL179" s="230">
        <f t="shared" si="33"/>
        <v>17.547441058079357</v>
      </c>
      <c r="BM179" s="25">
        <v>11149</v>
      </c>
      <c r="BN179" s="25">
        <v>8823</v>
      </c>
      <c r="BO179" s="25">
        <v>11151</v>
      </c>
      <c r="BP179" s="25">
        <v>14751</v>
      </c>
      <c r="BQ179" s="25">
        <v>8388</v>
      </c>
      <c r="BR179" s="25"/>
      <c r="BS179" s="25"/>
      <c r="BT179" s="25"/>
      <c r="BU179" s="25"/>
      <c r="BV179" s="25"/>
      <c r="BW179" s="25"/>
      <c r="BX179" s="25"/>
      <c r="BY179" s="25"/>
      <c r="BZ179" s="25"/>
      <c r="CA179" s="25"/>
      <c r="CB179" s="25"/>
      <c r="CC179" s="25"/>
      <c r="CD179" s="25"/>
      <c r="CE179" s="25"/>
      <c r="CF179" s="26"/>
      <c r="CG179" s="26" t="s">
        <v>100</v>
      </c>
      <c r="CH179" s="26" t="s">
        <v>118</v>
      </c>
      <c r="CI179" s="25" t="s">
        <v>191</v>
      </c>
      <c r="CJ179" s="26"/>
      <c r="CK179" s="26" t="s">
        <v>105</v>
      </c>
      <c r="CL179" s="25" t="s">
        <v>100</v>
      </c>
      <c r="CM179" s="26"/>
      <c r="CN179" s="25" t="s">
        <v>100</v>
      </c>
      <c r="CO179" s="26"/>
      <c r="CP179" s="25" t="s">
        <v>100</v>
      </c>
      <c r="CQ179" s="25" t="s">
        <v>98</v>
      </c>
      <c r="CR179" s="25" t="s">
        <v>100</v>
      </c>
      <c r="CS179" s="25" t="s">
        <v>100</v>
      </c>
      <c r="CT179" s="26"/>
      <c r="CU179" s="25" t="s">
        <v>100</v>
      </c>
      <c r="CV179" s="25" t="s">
        <v>98</v>
      </c>
      <c r="CW179" s="25" t="s">
        <v>98</v>
      </c>
      <c r="CX179" s="25" t="s">
        <v>98</v>
      </c>
      <c r="CY179" s="25" t="s">
        <v>100</v>
      </c>
      <c r="CZ179" s="25" t="s">
        <v>98</v>
      </c>
      <c r="DA179" s="25" t="s">
        <v>100</v>
      </c>
      <c r="DB179" s="25" t="s">
        <v>100</v>
      </c>
      <c r="DC179" s="26"/>
      <c r="DD179" s="25" t="s">
        <v>98</v>
      </c>
      <c r="DE179" s="25" t="s">
        <v>100</v>
      </c>
      <c r="DF179" s="25" t="s">
        <v>100</v>
      </c>
      <c r="DG179" s="25" t="s">
        <v>100</v>
      </c>
      <c r="DH179" s="25" t="s">
        <v>100</v>
      </c>
      <c r="DI179" s="25" t="s">
        <v>100</v>
      </c>
      <c r="DJ179" s="26"/>
      <c r="DK179" s="32" t="s">
        <v>656</v>
      </c>
    </row>
    <row r="180" spans="1:115" s="11" customFormat="1" ht="21.75" customHeight="1" x14ac:dyDescent="0.25">
      <c r="A180" s="17">
        <v>14</v>
      </c>
      <c r="B180" s="18" t="s">
        <v>247</v>
      </c>
      <c r="C180" s="18" t="s">
        <v>248</v>
      </c>
      <c r="D180" s="19" t="s">
        <v>249</v>
      </c>
      <c r="E180" s="20" t="s">
        <v>250</v>
      </c>
      <c r="F180" s="20" t="s">
        <v>251</v>
      </c>
      <c r="G180" s="18" t="s">
        <v>252</v>
      </c>
      <c r="H180" s="18" t="s">
        <v>253</v>
      </c>
      <c r="I180" s="20" t="s">
        <v>254</v>
      </c>
      <c r="J180" s="18" t="s">
        <v>252</v>
      </c>
      <c r="K180" s="21">
        <v>3453</v>
      </c>
      <c r="L180" s="21">
        <v>3437</v>
      </c>
      <c r="M180" s="22">
        <v>3558</v>
      </c>
      <c r="N180" s="22">
        <v>3596</v>
      </c>
      <c r="O180" s="46">
        <v>3525</v>
      </c>
      <c r="P180" s="51">
        <v>4345000</v>
      </c>
      <c r="Q180" s="51">
        <v>4495000</v>
      </c>
      <c r="R180" s="51">
        <v>4229000</v>
      </c>
      <c r="S180" s="51">
        <v>3961000</v>
      </c>
      <c r="T180" s="52">
        <v>4445000</v>
      </c>
      <c r="U180" s="18"/>
      <c r="V180" s="19" t="s">
        <v>98</v>
      </c>
      <c r="W180" s="19">
        <v>20</v>
      </c>
      <c r="X180" s="19">
        <v>660</v>
      </c>
      <c r="Y180" s="19">
        <v>70</v>
      </c>
      <c r="Z180" s="19">
        <v>250000</v>
      </c>
      <c r="AA180" s="223">
        <v>18</v>
      </c>
      <c r="AB180" s="19">
        <v>102000</v>
      </c>
      <c r="AC180" s="94">
        <f t="shared" si="36"/>
        <v>33</v>
      </c>
      <c r="AD180" s="88">
        <f t="shared" si="37"/>
        <v>0.18723404255319148</v>
      </c>
      <c r="AE180" s="94">
        <f t="shared" si="38"/>
        <v>3.5</v>
      </c>
      <c r="AF180" s="95">
        <f t="shared" si="34"/>
        <v>106.06060606060606</v>
      </c>
      <c r="AG180" s="95">
        <f t="shared" si="39"/>
        <v>12500</v>
      </c>
      <c r="AH180" s="91">
        <f t="shared" si="35"/>
        <v>70.921985815602838</v>
      </c>
      <c r="AI180" s="18">
        <v>2</v>
      </c>
      <c r="AJ180" s="18">
        <v>95</v>
      </c>
      <c r="AK180" s="18"/>
      <c r="AL180" s="18"/>
      <c r="AM180" s="18"/>
      <c r="AN180" s="18">
        <v>3</v>
      </c>
      <c r="AO180" s="19"/>
      <c r="AP180" s="223">
        <v>12</v>
      </c>
      <c r="AQ180" s="35">
        <v>0.5</v>
      </c>
      <c r="AR180" s="18"/>
      <c r="AS180" s="35">
        <v>0.5</v>
      </c>
      <c r="AT180" s="18"/>
      <c r="AU180" s="35">
        <v>0.5</v>
      </c>
      <c r="AV180" s="19"/>
      <c r="AW180" s="18" t="s">
        <v>98</v>
      </c>
      <c r="AX180" s="19"/>
      <c r="AY180" s="18" t="s">
        <v>100</v>
      </c>
      <c r="AZ180" s="18" t="s">
        <v>98</v>
      </c>
      <c r="BA180" s="18" t="s">
        <v>100</v>
      </c>
      <c r="BB180" s="18" t="s">
        <v>100</v>
      </c>
      <c r="BC180" s="18" t="s">
        <v>100</v>
      </c>
      <c r="BD180" s="19"/>
      <c r="BE180" s="18" t="s">
        <v>102</v>
      </c>
      <c r="BF180" s="19"/>
      <c r="BG180" s="18">
        <v>38900</v>
      </c>
      <c r="BH180" s="18">
        <v>41400</v>
      </c>
      <c r="BI180" s="18">
        <v>46100</v>
      </c>
      <c r="BJ180" s="18">
        <v>46000</v>
      </c>
      <c r="BK180" s="18">
        <v>53000</v>
      </c>
      <c r="BL180" s="230">
        <f t="shared" si="33"/>
        <v>20.567375886524822</v>
      </c>
      <c r="BM180" s="18">
        <v>7800</v>
      </c>
      <c r="BN180" s="18">
        <v>22200</v>
      </c>
      <c r="BO180" s="18">
        <v>24100</v>
      </c>
      <c r="BP180" s="18">
        <v>20800</v>
      </c>
      <c r="BQ180" s="18">
        <v>19500</v>
      </c>
      <c r="BR180" s="18">
        <v>13000</v>
      </c>
      <c r="BS180" s="18">
        <v>25000</v>
      </c>
      <c r="BT180" s="18">
        <v>18200</v>
      </c>
      <c r="BU180" s="18">
        <v>26800</v>
      </c>
      <c r="BV180" s="18">
        <v>88200</v>
      </c>
      <c r="BW180" s="18"/>
      <c r="BX180" s="18"/>
      <c r="BY180" s="18"/>
      <c r="BZ180" s="18"/>
      <c r="CA180" s="18"/>
      <c r="CB180" s="18"/>
      <c r="CC180" s="18"/>
      <c r="CD180" s="18"/>
      <c r="CE180" s="18"/>
      <c r="CF180" s="19"/>
      <c r="CG180" s="19" t="s">
        <v>98</v>
      </c>
      <c r="CH180" s="19" t="s">
        <v>118</v>
      </c>
      <c r="CI180" s="18" t="s">
        <v>191</v>
      </c>
      <c r="CJ180" s="19" t="s">
        <v>255</v>
      </c>
      <c r="CK180" s="19" t="s">
        <v>105</v>
      </c>
      <c r="CL180" s="18" t="s">
        <v>98</v>
      </c>
      <c r="CM180" s="19" t="s">
        <v>256</v>
      </c>
      <c r="CN180" s="18" t="s">
        <v>98</v>
      </c>
      <c r="CO180" s="19" t="s">
        <v>257</v>
      </c>
      <c r="CP180" s="18" t="s">
        <v>100</v>
      </c>
      <c r="CQ180" s="18" t="s">
        <v>98</v>
      </c>
      <c r="CR180" s="18" t="s">
        <v>100</v>
      </c>
      <c r="CS180" s="18" t="s">
        <v>98</v>
      </c>
      <c r="CT180" s="19" t="s">
        <v>258</v>
      </c>
      <c r="CU180" s="18" t="s">
        <v>100</v>
      </c>
      <c r="CV180" s="18" t="s">
        <v>98</v>
      </c>
      <c r="CW180" s="18" t="s">
        <v>98</v>
      </c>
      <c r="CX180" s="18" t="s">
        <v>100</v>
      </c>
      <c r="CY180" s="18" t="s">
        <v>100</v>
      </c>
      <c r="CZ180" s="18" t="s">
        <v>100</v>
      </c>
      <c r="DA180" s="18" t="s">
        <v>100</v>
      </c>
      <c r="DB180" s="18" t="s">
        <v>100</v>
      </c>
      <c r="DC180" s="19"/>
      <c r="DD180" s="18" t="s">
        <v>100</v>
      </c>
      <c r="DE180" s="18" t="s">
        <v>100</v>
      </c>
      <c r="DF180" s="18" t="s">
        <v>98</v>
      </c>
      <c r="DG180" s="18" t="s">
        <v>100</v>
      </c>
      <c r="DH180" s="18" t="s">
        <v>100</v>
      </c>
      <c r="DI180" s="18" t="s">
        <v>100</v>
      </c>
      <c r="DJ180" s="19"/>
      <c r="DK180" s="23" t="s">
        <v>259</v>
      </c>
    </row>
    <row r="181" spans="1:115" s="33" customFormat="1" ht="21.75" customHeight="1" x14ac:dyDescent="0.25">
      <c r="A181" s="17">
        <v>167</v>
      </c>
      <c r="B181" s="18" t="s">
        <v>1477</v>
      </c>
      <c r="C181" s="18" t="s">
        <v>1478</v>
      </c>
      <c r="D181" s="19" t="s">
        <v>1479</v>
      </c>
      <c r="E181" s="20">
        <v>366404490</v>
      </c>
      <c r="F181" s="20">
        <v>3664044925</v>
      </c>
      <c r="G181" s="18" t="s">
        <v>1480</v>
      </c>
      <c r="H181" s="18" t="s">
        <v>1481</v>
      </c>
      <c r="I181" s="20">
        <v>3664044921</v>
      </c>
      <c r="J181" s="18" t="s">
        <v>1482</v>
      </c>
      <c r="K181" s="21">
        <v>3888</v>
      </c>
      <c r="L181" s="21">
        <v>3828</v>
      </c>
      <c r="M181" s="22">
        <v>3724</v>
      </c>
      <c r="N181" s="22">
        <v>3675</v>
      </c>
      <c r="O181" s="46">
        <v>3658</v>
      </c>
      <c r="P181" s="51">
        <v>4425000</v>
      </c>
      <c r="Q181" s="51">
        <v>4021000</v>
      </c>
      <c r="R181" s="51">
        <v>4087000</v>
      </c>
      <c r="S181" s="51">
        <v>4298000</v>
      </c>
      <c r="T181" s="52">
        <v>4178000</v>
      </c>
      <c r="U181" s="18"/>
      <c r="V181" s="19" t="s">
        <v>98</v>
      </c>
      <c r="W181" s="19">
        <v>31</v>
      </c>
      <c r="X181" s="19">
        <v>620</v>
      </c>
      <c r="Y181" s="19">
        <v>42</v>
      </c>
      <c r="Z181" s="19">
        <v>177154</v>
      </c>
      <c r="AA181" s="223">
        <v>25</v>
      </c>
      <c r="AB181" s="19">
        <v>208900</v>
      </c>
      <c r="AC181" s="94">
        <f t="shared" si="36"/>
        <v>20</v>
      </c>
      <c r="AD181" s="88">
        <f t="shared" si="37"/>
        <v>0.16949152542372881</v>
      </c>
      <c r="AE181" s="94">
        <f t="shared" si="38"/>
        <v>1.3548387096774193</v>
      </c>
      <c r="AF181" s="95">
        <f t="shared" si="34"/>
        <v>67.741935483870961</v>
      </c>
      <c r="AG181" s="95">
        <f t="shared" si="39"/>
        <v>5714.6451612903229</v>
      </c>
      <c r="AH181" s="91">
        <f t="shared" si="35"/>
        <v>48.429196282121374</v>
      </c>
      <c r="AI181" s="18">
        <v>5</v>
      </c>
      <c r="AJ181" s="18">
        <v>95</v>
      </c>
      <c r="AK181" s="18"/>
      <c r="AL181" s="18"/>
      <c r="AM181" s="18"/>
      <c r="AN181" s="18"/>
      <c r="AO181" s="19"/>
      <c r="AP181" s="223">
        <v>7</v>
      </c>
      <c r="AQ181" s="35">
        <v>0.25</v>
      </c>
      <c r="AR181" s="18"/>
      <c r="AS181" s="18" t="s">
        <v>99</v>
      </c>
      <c r="AT181" s="18"/>
      <c r="AU181" s="18" t="s">
        <v>99</v>
      </c>
      <c r="AV181" s="19"/>
      <c r="AW181" s="18" t="s">
        <v>141</v>
      </c>
      <c r="AX181" s="19">
        <v>90</v>
      </c>
      <c r="AY181" s="18" t="s">
        <v>100</v>
      </c>
      <c r="AZ181" s="18" t="s">
        <v>98</v>
      </c>
      <c r="BA181" s="18" t="s">
        <v>100</v>
      </c>
      <c r="BB181" s="18" t="s">
        <v>100</v>
      </c>
      <c r="BC181" s="18" t="s">
        <v>98</v>
      </c>
      <c r="BD181" s="19" t="s">
        <v>1483</v>
      </c>
      <c r="BE181" s="18" t="s">
        <v>102</v>
      </c>
      <c r="BF181" s="19"/>
      <c r="BG181" s="18">
        <v>40035</v>
      </c>
      <c r="BH181" s="18">
        <v>44899</v>
      </c>
      <c r="BI181" s="18">
        <v>38073</v>
      </c>
      <c r="BJ181" s="18">
        <v>41367</v>
      </c>
      <c r="BK181" s="18">
        <v>46200</v>
      </c>
      <c r="BL181" s="230">
        <f t="shared" si="33"/>
        <v>13.258611262985237</v>
      </c>
      <c r="BM181" s="18">
        <v>3500</v>
      </c>
      <c r="BN181" s="18">
        <v>3300</v>
      </c>
      <c r="BO181" s="18">
        <v>3600</v>
      </c>
      <c r="BP181" s="18">
        <v>2600</v>
      </c>
      <c r="BQ181" s="18">
        <v>2300</v>
      </c>
      <c r="BR181" s="18">
        <v>2500</v>
      </c>
      <c r="BS181" s="18">
        <v>2700</v>
      </c>
      <c r="BT181" s="18">
        <v>3100</v>
      </c>
      <c r="BU181" s="18">
        <v>2600</v>
      </c>
      <c r="BV181" s="18"/>
      <c r="BW181" s="18">
        <v>42000</v>
      </c>
      <c r="BX181" s="18">
        <v>35000</v>
      </c>
      <c r="BY181" s="18">
        <v>500</v>
      </c>
      <c r="BZ181" s="18"/>
      <c r="CA181" s="18"/>
      <c r="CB181" s="18">
        <v>1800</v>
      </c>
      <c r="CC181" s="18">
        <v>1500</v>
      </c>
      <c r="CD181" s="18">
        <v>1000</v>
      </c>
      <c r="CE181" s="18">
        <v>1000</v>
      </c>
      <c r="CF181" s="19">
        <v>1200</v>
      </c>
      <c r="CG181" s="19" t="s">
        <v>100</v>
      </c>
      <c r="CH181" s="19" t="s">
        <v>235</v>
      </c>
      <c r="CI181" s="18" t="s">
        <v>130</v>
      </c>
      <c r="CJ181" s="19" t="s">
        <v>1484</v>
      </c>
      <c r="CK181" s="19" t="s">
        <v>105</v>
      </c>
      <c r="CL181" s="18" t="s">
        <v>98</v>
      </c>
      <c r="CM181" s="19"/>
      <c r="CN181" s="18" t="s">
        <v>100</v>
      </c>
      <c r="CO181" s="19"/>
      <c r="CP181" s="18" t="s">
        <v>98</v>
      </c>
      <c r="CQ181" s="18" t="s">
        <v>100</v>
      </c>
      <c r="CR181" s="18" t="s">
        <v>100</v>
      </c>
      <c r="CS181" s="18" t="s">
        <v>98</v>
      </c>
      <c r="CT181" s="19" t="s">
        <v>1485</v>
      </c>
      <c r="CU181" s="18" t="s">
        <v>100</v>
      </c>
      <c r="CV181" s="18" t="s">
        <v>98</v>
      </c>
      <c r="CW181" s="18" t="s">
        <v>100</v>
      </c>
      <c r="CX181" s="18" t="s">
        <v>98</v>
      </c>
      <c r="CY181" s="18" t="s">
        <v>100</v>
      </c>
      <c r="CZ181" s="18" t="s">
        <v>98</v>
      </c>
      <c r="DA181" s="18" t="s">
        <v>98</v>
      </c>
      <c r="DB181" s="18" t="s">
        <v>100</v>
      </c>
      <c r="DC181" s="19"/>
      <c r="DD181" s="18" t="s">
        <v>100</v>
      </c>
      <c r="DE181" s="18" t="s">
        <v>100</v>
      </c>
      <c r="DF181" s="18" t="s">
        <v>100</v>
      </c>
      <c r="DG181" s="18" t="s">
        <v>100</v>
      </c>
      <c r="DH181" s="18" t="s">
        <v>100</v>
      </c>
      <c r="DI181" s="18" t="s">
        <v>98</v>
      </c>
      <c r="DJ181" s="19" t="s">
        <v>1486</v>
      </c>
      <c r="DK181" s="23" t="s">
        <v>1487</v>
      </c>
    </row>
    <row r="182" spans="1:115" s="11" customFormat="1" ht="21.75" customHeight="1" x14ac:dyDescent="0.25">
      <c r="A182" s="17">
        <v>83</v>
      </c>
      <c r="B182" s="18" t="s">
        <v>847</v>
      </c>
      <c r="C182" s="18" t="s">
        <v>848</v>
      </c>
      <c r="D182" s="19" t="s">
        <v>849</v>
      </c>
      <c r="E182" s="20" t="s">
        <v>850</v>
      </c>
      <c r="F182" s="20" t="s">
        <v>851</v>
      </c>
      <c r="G182" s="18" t="s">
        <v>852</v>
      </c>
      <c r="H182" s="18" t="s">
        <v>853</v>
      </c>
      <c r="I182" s="20" t="s">
        <v>854</v>
      </c>
      <c r="J182" s="18" t="s">
        <v>852</v>
      </c>
      <c r="K182" s="21">
        <v>3779</v>
      </c>
      <c r="L182" s="21">
        <v>3748</v>
      </c>
      <c r="M182" s="22">
        <v>3713</v>
      </c>
      <c r="N182" s="22">
        <v>3703</v>
      </c>
      <c r="O182" s="46">
        <v>3708</v>
      </c>
      <c r="P182" s="51">
        <v>2600000</v>
      </c>
      <c r="Q182" s="51">
        <v>1800000</v>
      </c>
      <c r="R182" s="51">
        <v>2300000</v>
      </c>
      <c r="S182" s="51">
        <v>1900000</v>
      </c>
      <c r="T182" s="52">
        <v>1700000</v>
      </c>
      <c r="U182" s="18" t="s">
        <v>855</v>
      </c>
      <c r="V182" s="19" t="s">
        <v>100</v>
      </c>
      <c r="W182" s="19">
        <v>19</v>
      </c>
      <c r="X182" s="19">
        <v>882</v>
      </c>
      <c r="Y182" s="19">
        <v>90</v>
      </c>
      <c r="Z182" s="19">
        <v>225000</v>
      </c>
      <c r="AA182" s="223">
        <v>21</v>
      </c>
      <c r="AB182" s="19">
        <v>408000</v>
      </c>
      <c r="AC182" s="94">
        <f t="shared" si="36"/>
        <v>46.421052631578945</v>
      </c>
      <c r="AD182" s="88">
        <f t="shared" si="37"/>
        <v>0.23786407766990292</v>
      </c>
      <c r="AE182" s="94">
        <f t="shared" si="38"/>
        <v>4.7368421052631575</v>
      </c>
      <c r="AF182" s="95">
        <f t="shared" si="34"/>
        <v>102.04081632653062</v>
      </c>
      <c r="AG182" s="95">
        <f t="shared" si="39"/>
        <v>11842.105263157895</v>
      </c>
      <c r="AH182" s="91">
        <f t="shared" si="35"/>
        <v>60.679611650485434</v>
      </c>
      <c r="AI182" s="18">
        <v>35</v>
      </c>
      <c r="AJ182" s="18">
        <v>45</v>
      </c>
      <c r="AK182" s="18">
        <v>15</v>
      </c>
      <c r="AL182" s="18"/>
      <c r="AM182" s="18"/>
      <c r="AN182" s="18"/>
      <c r="AO182" s="19">
        <v>5</v>
      </c>
      <c r="AP182" s="223">
        <v>30</v>
      </c>
      <c r="AQ182" s="18" t="s">
        <v>99</v>
      </c>
      <c r="AR182" s="18"/>
      <c r="AS182" s="18" t="s">
        <v>99</v>
      </c>
      <c r="AT182" s="18"/>
      <c r="AU182" s="18" t="s">
        <v>99</v>
      </c>
      <c r="AV182" s="19"/>
      <c r="AW182" s="18" t="s">
        <v>98</v>
      </c>
      <c r="AX182" s="19"/>
      <c r="AY182" s="18" t="s">
        <v>100</v>
      </c>
      <c r="AZ182" s="18" t="s">
        <v>100</v>
      </c>
      <c r="BA182" s="18" t="s">
        <v>100</v>
      </c>
      <c r="BB182" s="18" t="s">
        <v>100</v>
      </c>
      <c r="BC182" s="18" t="s">
        <v>100</v>
      </c>
      <c r="BD182" s="19"/>
      <c r="BE182" s="18" t="s">
        <v>102</v>
      </c>
      <c r="BF182" s="19"/>
      <c r="BG182" s="18">
        <v>247000</v>
      </c>
      <c r="BH182" s="18">
        <v>238000</v>
      </c>
      <c r="BI182" s="18">
        <v>227000</v>
      </c>
      <c r="BJ182" s="18">
        <v>224000</v>
      </c>
      <c r="BK182" s="18">
        <v>225000</v>
      </c>
      <c r="BL182" s="230">
        <f t="shared" si="33"/>
        <v>65.331984897518879</v>
      </c>
      <c r="BM182" s="18">
        <v>26302</v>
      </c>
      <c r="BN182" s="18">
        <v>18363</v>
      </c>
      <c r="BO182" s="18">
        <v>23599</v>
      </c>
      <c r="BP182" s="18">
        <v>18512</v>
      </c>
      <c r="BQ182" s="18">
        <v>17251</v>
      </c>
      <c r="BR182" s="18">
        <v>11900</v>
      </c>
      <c r="BS182" s="18">
        <v>18601</v>
      </c>
      <c r="BT182" s="18">
        <v>15186</v>
      </c>
      <c r="BU182" s="18">
        <v>26331</v>
      </c>
      <c r="BV182" s="18"/>
      <c r="BW182" s="18"/>
      <c r="BX182" s="18"/>
      <c r="BY182" s="18"/>
      <c r="BZ182" s="18"/>
      <c r="CA182" s="18"/>
      <c r="CB182" s="18"/>
      <c r="CC182" s="18"/>
      <c r="CD182" s="18"/>
      <c r="CE182" s="18"/>
      <c r="CF182" s="19"/>
      <c r="CG182" s="19" t="s">
        <v>100</v>
      </c>
      <c r="CH182" s="19" t="s">
        <v>235</v>
      </c>
      <c r="CI182" s="18" t="s">
        <v>104</v>
      </c>
      <c r="CJ182" s="19" t="s">
        <v>856</v>
      </c>
      <c r="CK182" s="19" t="s">
        <v>105</v>
      </c>
      <c r="CL182" s="18" t="s">
        <v>98</v>
      </c>
      <c r="CM182" s="19" t="s">
        <v>857</v>
      </c>
      <c r="CN182" s="18" t="s">
        <v>98</v>
      </c>
      <c r="CO182" s="19" t="s">
        <v>858</v>
      </c>
      <c r="CP182" s="18" t="s">
        <v>100</v>
      </c>
      <c r="CQ182" s="18" t="s">
        <v>98</v>
      </c>
      <c r="CR182" s="18" t="s">
        <v>98</v>
      </c>
      <c r="CS182" s="18" t="s">
        <v>100</v>
      </c>
      <c r="CT182" s="19"/>
      <c r="CU182" s="18" t="s">
        <v>100</v>
      </c>
      <c r="CV182" s="18" t="s">
        <v>98</v>
      </c>
      <c r="CW182" s="18" t="s">
        <v>100</v>
      </c>
      <c r="CX182" s="18" t="s">
        <v>98</v>
      </c>
      <c r="CY182" s="18" t="s">
        <v>100</v>
      </c>
      <c r="CZ182" s="18" t="s">
        <v>98</v>
      </c>
      <c r="DA182" s="18" t="s">
        <v>100</v>
      </c>
      <c r="DB182" s="18" t="s">
        <v>100</v>
      </c>
      <c r="DC182" s="19"/>
      <c r="DD182" s="18" t="s">
        <v>98</v>
      </c>
      <c r="DE182" s="18" t="s">
        <v>98</v>
      </c>
      <c r="DF182" s="18" t="s">
        <v>100</v>
      </c>
      <c r="DG182" s="18" t="s">
        <v>98</v>
      </c>
      <c r="DH182" s="18" t="s">
        <v>98</v>
      </c>
      <c r="DI182" s="18" t="s">
        <v>100</v>
      </c>
      <c r="DJ182" s="19"/>
      <c r="DK182" s="23"/>
    </row>
    <row r="183" spans="1:115" s="33" customFormat="1" ht="21.75" customHeight="1" x14ac:dyDescent="0.25">
      <c r="A183" s="17">
        <v>81</v>
      </c>
      <c r="B183" s="18" t="s">
        <v>824</v>
      </c>
      <c r="C183" s="18" t="s">
        <v>825</v>
      </c>
      <c r="D183" s="19" t="s">
        <v>826</v>
      </c>
      <c r="E183" s="20" t="s">
        <v>827</v>
      </c>
      <c r="F183" s="20" t="s">
        <v>828</v>
      </c>
      <c r="G183" s="18" t="s">
        <v>829</v>
      </c>
      <c r="H183" s="18" t="s">
        <v>830</v>
      </c>
      <c r="I183" s="20" t="s">
        <v>831</v>
      </c>
      <c r="J183" s="18" t="s">
        <v>832</v>
      </c>
      <c r="K183" s="21">
        <v>3924</v>
      </c>
      <c r="L183" s="21">
        <v>3881</v>
      </c>
      <c r="M183" s="22">
        <v>3823</v>
      </c>
      <c r="N183" s="22">
        <v>3752</v>
      </c>
      <c r="O183" s="46">
        <v>3743</v>
      </c>
      <c r="P183" s="51">
        <v>3900000</v>
      </c>
      <c r="Q183" s="51">
        <v>4100000</v>
      </c>
      <c r="R183" s="51">
        <v>4000000</v>
      </c>
      <c r="S183" s="51">
        <v>4000000</v>
      </c>
      <c r="T183" s="52">
        <v>4800000</v>
      </c>
      <c r="U183" s="18"/>
      <c r="V183" s="19" t="s">
        <v>98</v>
      </c>
      <c r="W183" s="19">
        <v>25</v>
      </c>
      <c r="X183" s="19">
        <v>593</v>
      </c>
      <c r="Y183" s="19">
        <f>29650/1000</f>
        <v>29.65</v>
      </c>
      <c r="Z183" s="19">
        <v>146742</v>
      </c>
      <c r="AA183" s="223">
        <v>15</v>
      </c>
      <c r="AB183" s="19">
        <v>136526</v>
      </c>
      <c r="AC183" s="94">
        <f t="shared" si="36"/>
        <v>23.72</v>
      </c>
      <c r="AD183" s="88">
        <f t="shared" si="37"/>
        <v>0.15842906759283998</v>
      </c>
      <c r="AE183" s="94">
        <f t="shared" si="38"/>
        <v>1.1859999999999999</v>
      </c>
      <c r="AF183" s="95">
        <f t="shared" si="34"/>
        <v>50</v>
      </c>
      <c r="AG183" s="95">
        <f t="shared" si="39"/>
        <v>5869.68</v>
      </c>
      <c r="AH183" s="91">
        <f t="shared" si="35"/>
        <v>39.204381512156026</v>
      </c>
      <c r="AI183" s="18"/>
      <c r="AJ183" s="18">
        <v>90</v>
      </c>
      <c r="AK183" s="18">
        <v>9</v>
      </c>
      <c r="AL183" s="18"/>
      <c r="AM183" s="18"/>
      <c r="AN183" s="18">
        <v>1</v>
      </c>
      <c r="AO183" s="19"/>
      <c r="AP183" s="223">
        <v>10</v>
      </c>
      <c r="AQ183" s="18" t="s">
        <v>99</v>
      </c>
      <c r="AR183" s="18"/>
      <c r="AS183" s="18" t="s">
        <v>99</v>
      </c>
      <c r="AT183" s="18"/>
      <c r="AU183" s="18" t="s">
        <v>99</v>
      </c>
      <c r="AV183" s="19"/>
      <c r="AW183" s="18" t="s">
        <v>98</v>
      </c>
      <c r="AX183" s="19"/>
      <c r="AY183" s="18" t="s">
        <v>100</v>
      </c>
      <c r="AZ183" s="18" t="s">
        <v>100</v>
      </c>
      <c r="BA183" s="18" t="s">
        <v>100</v>
      </c>
      <c r="BB183" s="18" t="s">
        <v>100</v>
      </c>
      <c r="BC183" s="18" t="s">
        <v>98</v>
      </c>
      <c r="BD183" s="19" t="s">
        <v>282</v>
      </c>
      <c r="BE183" s="18" t="s">
        <v>102</v>
      </c>
      <c r="BF183" s="19"/>
      <c r="BG183" s="18">
        <v>44584</v>
      </c>
      <c r="BH183" s="18">
        <v>45441</v>
      </c>
      <c r="BI183" s="18">
        <v>50262</v>
      </c>
      <c r="BJ183" s="18">
        <v>51144</v>
      </c>
      <c r="BK183" s="18">
        <v>53173</v>
      </c>
      <c r="BL183" s="230">
        <f t="shared" si="33"/>
        <v>15.845044082286936</v>
      </c>
      <c r="BM183" s="18">
        <v>6135</v>
      </c>
      <c r="BN183" s="18">
        <v>6135</v>
      </c>
      <c r="BO183" s="18">
        <v>6135</v>
      </c>
      <c r="BP183" s="18">
        <v>6135</v>
      </c>
      <c r="BQ183" s="18">
        <v>6135</v>
      </c>
      <c r="BR183" s="18">
        <v>10000</v>
      </c>
      <c r="BS183" s="18">
        <v>8000</v>
      </c>
      <c r="BT183" s="18">
        <v>15000</v>
      </c>
      <c r="BU183" s="18">
        <v>17000</v>
      </c>
      <c r="BV183" s="18"/>
      <c r="BW183" s="18"/>
      <c r="BX183" s="18"/>
      <c r="BY183" s="18"/>
      <c r="BZ183" s="18"/>
      <c r="CA183" s="18"/>
      <c r="CB183" s="18"/>
      <c r="CC183" s="18"/>
      <c r="CD183" s="18"/>
      <c r="CE183" s="18"/>
      <c r="CF183" s="19"/>
      <c r="CG183" s="19" t="s">
        <v>98</v>
      </c>
      <c r="CH183" s="19" t="s">
        <v>143</v>
      </c>
      <c r="CI183" s="18" t="s">
        <v>104</v>
      </c>
      <c r="CJ183" s="19"/>
      <c r="CK183" s="19" t="s">
        <v>105</v>
      </c>
      <c r="CL183" s="18" t="s">
        <v>100</v>
      </c>
      <c r="CM183" s="19"/>
      <c r="CN183" s="18" t="s">
        <v>100</v>
      </c>
      <c r="CO183" s="19"/>
      <c r="CP183" s="18" t="s">
        <v>98</v>
      </c>
      <c r="CQ183" s="18" t="s">
        <v>100</v>
      </c>
      <c r="CR183" s="18" t="s">
        <v>100</v>
      </c>
      <c r="CS183" s="18" t="s">
        <v>100</v>
      </c>
      <c r="CT183" s="19"/>
      <c r="CU183" s="18" t="s">
        <v>100</v>
      </c>
      <c r="CV183" s="18" t="s">
        <v>98</v>
      </c>
      <c r="CW183" s="18" t="s">
        <v>100</v>
      </c>
      <c r="CX183" s="18" t="s">
        <v>98</v>
      </c>
      <c r="CY183" s="18" t="s">
        <v>100</v>
      </c>
      <c r="CZ183" s="18" t="s">
        <v>100</v>
      </c>
      <c r="DA183" s="18" t="s">
        <v>100</v>
      </c>
      <c r="DB183" s="18" t="s">
        <v>100</v>
      </c>
      <c r="DC183" s="19"/>
      <c r="DD183" s="18" t="s">
        <v>98</v>
      </c>
      <c r="DE183" s="18" t="s">
        <v>98</v>
      </c>
      <c r="DF183" s="18" t="s">
        <v>100</v>
      </c>
      <c r="DG183" s="18" t="s">
        <v>100</v>
      </c>
      <c r="DH183" s="18" t="s">
        <v>100</v>
      </c>
      <c r="DI183" s="18" t="s">
        <v>100</v>
      </c>
      <c r="DJ183" s="19"/>
      <c r="DK183" s="23"/>
    </row>
    <row r="184" spans="1:115" s="11" customFormat="1" ht="21.75" customHeight="1" x14ac:dyDescent="0.25">
      <c r="A184" s="24">
        <v>23</v>
      </c>
      <c r="B184" s="25" t="s">
        <v>347</v>
      </c>
      <c r="C184" s="25" t="s">
        <v>348</v>
      </c>
      <c r="D184" s="26" t="s">
        <v>349</v>
      </c>
      <c r="E184" s="27" t="s">
        <v>350</v>
      </c>
      <c r="F184" s="27" t="s">
        <v>351</v>
      </c>
      <c r="G184" s="25" t="s">
        <v>352</v>
      </c>
      <c r="H184" s="25" t="s">
        <v>353</v>
      </c>
      <c r="I184" s="27" t="s">
        <v>354</v>
      </c>
      <c r="J184" s="25" t="s">
        <v>355</v>
      </c>
      <c r="K184" s="28">
        <v>4435</v>
      </c>
      <c r="L184" s="28">
        <v>4377</v>
      </c>
      <c r="M184" s="29">
        <v>4356</v>
      </c>
      <c r="N184" s="29">
        <v>4358</v>
      </c>
      <c r="O184" s="47">
        <v>4306</v>
      </c>
      <c r="P184" s="53">
        <v>4507000</v>
      </c>
      <c r="Q184" s="53">
        <v>5033000</v>
      </c>
      <c r="R184" s="53">
        <v>4992000</v>
      </c>
      <c r="S184" s="53">
        <v>4621000</v>
      </c>
      <c r="T184" s="54">
        <v>4731000</v>
      </c>
      <c r="U184" s="25" t="s">
        <v>356</v>
      </c>
      <c r="V184" s="26" t="s">
        <v>100</v>
      </c>
      <c r="W184" s="26">
        <v>30</v>
      </c>
      <c r="X184" s="26">
        <v>756</v>
      </c>
      <c r="Y184" s="26">
        <v>60</v>
      </c>
      <c r="Z184" s="26">
        <v>291279</v>
      </c>
      <c r="AA184" s="222">
        <v>15</v>
      </c>
      <c r="AB184" s="26">
        <v>218459</v>
      </c>
      <c r="AC184" s="94">
        <f t="shared" si="36"/>
        <v>25.2</v>
      </c>
      <c r="AD184" s="88">
        <f t="shared" si="37"/>
        <v>0.1755689735253135</v>
      </c>
      <c r="AE184" s="94">
        <f t="shared" si="38"/>
        <v>2</v>
      </c>
      <c r="AF184" s="95">
        <f t="shared" si="34"/>
        <v>79.365079365079367</v>
      </c>
      <c r="AG184" s="95">
        <f t="shared" si="39"/>
        <v>9709.2999999999993</v>
      </c>
      <c r="AH184" s="91">
        <f t="shared" si="35"/>
        <v>67.644914073385976</v>
      </c>
      <c r="AI184" s="25">
        <v>30</v>
      </c>
      <c r="AJ184" s="25">
        <v>60</v>
      </c>
      <c r="AK184" s="25">
        <v>10</v>
      </c>
      <c r="AL184" s="25"/>
      <c r="AM184" s="25"/>
      <c r="AN184" s="25"/>
      <c r="AO184" s="26"/>
      <c r="AP184" s="222">
        <v>15</v>
      </c>
      <c r="AQ184" s="30">
        <v>0.25</v>
      </c>
      <c r="AR184" s="25"/>
      <c r="AS184" s="30">
        <v>0.25</v>
      </c>
      <c r="AT184" s="25"/>
      <c r="AU184" s="30">
        <v>0.25</v>
      </c>
      <c r="AV184" s="26"/>
      <c r="AW184" s="25" t="s">
        <v>98</v>
      </c>
      <c r="AX184" s="26"/>
      <c r="AY184" s="25" t="s">
        <v>100</v>
      </c>
      <c r="AZ184" s="25" t="s">
        <v>100</v>
      </c>
      <c r="BA184" s="25" t="s">
        <v>100</v>
      </c>
      <c r="BB184" s="25" t="s">
        <v>100</v>
      </c>
      <c r="BC184" s="25" t="s">
        <v>98</v>
      </c>
      <c r="BD184" s="26" t="s">
        <v>282</v>
      </c>
      <c r="BE184" s="25" t="s">
        <v>102</v>
      </c>
      <c r="BF184" s="26"/>
      <c r="BG184" s="25">
        <v>45479</v>
      </c>
      <c r="BH184" s="25">
        <v>47337</v>
      </c>
      <c r="BI184" s="25">
        <v>48126</v>
      </c>
      <c r="BJ184" s="25">
        <v>54009</v>
      </c>
      <c r="BK184" s="25">
        <v>54689</v>
      </c>
      <c r="BL184" s="230">
        <f t="shared" si="33"/>
        <v>14.296795169530887</v>
      </c>
      <c r="BM184" s="25">
        <v>5319</v>
      </c>
      <c r="BN184" s="25">
        <v>3291</v>
      </c>
      <c r="BO184" s="25">
        <v>3594</v>
      </c>
      <c r="BP184" s="25">
        <v>5921</v>
      </c>
      <c r="BQ184" s="25">
        <v>6873</v>
      </c>
      <c r="BR184" s="25">
        <v>129096</v>
      </c>
      <c r="BS184" s="25">
        <v>10899</v>
      </c>
      <c r="BT184" s="25">
        <v>3511</v>
      </c>
      <c r="BU184" s="25">
        <v>35373</v>
      </c>
      <c r="BV184" s="25">
        <v>57887</v>
      </c>
      <c r="BW184" s="25"/>
      <c r="BX184" s="25"/>
      <c r="BY184" s="25"/>
      <c r="BZ184" s="25"/>
      <c r="CA184" s="25">
        <v>38136</v>
      </c>
      <c r="CB184" s="25"/>
      <c r="CC184" s="25"/>
      <c r="CD184" s="25"/>
      <c r="CE184" s="25"/>
      <c r="CF184" s="26"/>
      <c r="CG184" s="26" t="s">
        <v>100</v>
      </c>
      <c r="CH184" s="26" t="s">
        <v>118</v>
      </c>
      <c r="CI184" s="25" t="s">
        <v>104</v>
      </c>
      <c r="CJ184" s="26"/>
      <c r="CK184" s="26" t="s">
        <v>105</v>
      </c>
      <c r="CL184" s="25" t="s">
        <v>98</v>
      </c>
      <c r="CM184" s="26" t="s">
        <v>357</v>
      </c>
      <c r="CN184" s="25" t="s">
        <v>100</v>
      </c>
      <c r="CO184" s="26"/>
      <c r="CP184" s="25" t="s">
        <v>98</v>
      </c>
      <c r="CQ184" s="25" t="s">
        <v>100</v>
      </c>
      <c r="CR184" s="25" t="s">
        <v>100</v>
      </c>
      <c r="CS184" s="25" t="s">
        <v>100</v>
      </c>
      <c r="CT184" s="26"/>
      <c r="CU184" s="25" t="s">
        <v>100</v>
      </c>
      <c r="CV184" s="25" t="s">
        <v>98</v>
      </c>
      <c r="CW184" s="25" t="s">
        <v>100</v>
      </c>
      <c r="CX184" s="25" t="s">
        <v>98</v>
      </c>
      <c r="CY184" s="25" t="s">
        <v>100</v>
      </c>
      <c r="CZ184" s="25" t="s">
        <v>100</v>
      </c>
      <c r="DA184" s="25" t="s">
        <v>100</v>
      </c>
      <c r="DB184" s="25" t="s">
        <v>100</v>
      </c>
      <c r="DC184" s="26"/>
      <c r="DD184" s="25" t="s">
        <v>98</v>
      </c>
      <c r="DE184" s="25" t="s">
        <v>100</v>
      </c>
      <c r="DF184" s="25" t="s">
        <v>100</v>
      </c>
      <c r="DG184" s="25" t="s">
        <v>100</v>
      </c>
      <c r="DH184" s="25" t="s">
        <v>100</v>
      </c>
      <c r="DI184" s="25" t="s">
        <v>100</v>
      </c>
      <c r="DJ184" s="26"/>
      <c r="DK184" s="32"/>
    </row>
    <row r="185" spans="1:115" s="33" customFormat="1" ht="21.75" customHeight="1" x14ac:dyDescent="0.25">
      <c r="A185" s="17">
        <v>209</v>
      </c>
      <c r="B185" s="18" t="s">
        <v>1810</v>
      </c>
      <c r="C185" s="18" t="s">
        <v>109</v>
      </c>
      <c r="D185" s="19" t="s">
        <v>1811</v>
      </c>
      <c r="E185" s="20" t="s">
        <v>1812</v>
      </c>
      <c r="F185" s="20" t="s">
        <v>1813</v>
      </c>
      <c r="G185" s="18" t="s">
        <v>1814</v>
      </c>
      <c r="H185" s="18" t="s">
        <v>1815</v>
      </c>
      <c r="I185" s="20" t="s">
        <v>1816</v>
      </c>
      <c r="J185" s="18" t="s">
        <v>1817</v>
      </c>
      <c r="K185" s="21">
        <v>4594</v>
      </c>
      <c r="L185" s="21">
        <v>4520</v>
      </c>
      <c r="M185" s="22">
        <v>4476</v>
      </c>
      <c r="N185" s="22">
        <v>4452</v>
      </c>
      <c r="O185" s="46">
        <v>4445</v>
      </c>
      <c r="P185" s="51">
        <v>4186000</v>
      </c>
      <c r="Q185" s="51">
        <v>4026000</v>
      </c>
      <c r="R185" s="51">
        <v>4441000</v>
      </c>
      <c r="S185" s="51">
        <v>4275000</v>
      </c>
      <c r="T185" s="52">
        <v>4698000</v>
      </c>
      <c r="U185" s="18" t="s">
        <v>1818</v>
      </c>
      <c r="V185" s="19" t="s">
        <v>100</v>
      </c>
      <c r="W185" s="19">
        <v>30</v>
      </c>
      <c r="X185" s="19">
        <v>829</v>
      </c>
      <c r="Y185" s="19">
        <v>56</v>
      </c>
      <c r="Z185" s="19">
        <v>294251</v>
      </c>
      <c r="AA185" s="223">
        <v>19</v>
      </c>
      <c r="AB185" s="19">
        <v>113170</v>
      </c>
      <c r="AC185" s="94">
        <f t="shared" si="36"/>
        <v>27.633333333333333</v>
      </c>
      <c r="AD185" s="88">
        <f t="shared" si="37"/>
        <v>0.18650168728908886</v>
      </c>
      <c r="AE185" s="94">
        <f t="shared" si="38"/>
        <v>1.8666666666666667</v>
      </c>
      <c r="AF185" s="95">
        <f t="shared" si="34"/>
        <v>67.551266586248488</v>
      </c>
      <c r="AG185" s="95">
        <f t="shared" si="39"/>
        <v>9808.3666666666668</v>
      </c>
      <c r="AH185" s="91">
        <f t="shared" si="35"/>
        <v>66.198200224971885</v>
      </c>
      <c r="AI185" s="18">
        <v>47</v>
      </c>
      <c r="AJ185" s="18">
        <v>39</v>
      </c>
      <c r="AK185" s="18">
        <v>1</v>
      </c>
      <c r="AL185" s="18">
        <v>12</v>
      </c>
      <c r="AM185" s="18"/>
      <c r="AN185" s="18">
        <v>1</v>
      </c>
      <c r="AO185" s="19"/>
      <c r="AP185" s="223">
        <v>38</v>
      </c>
      <c r="AQ185" s="35">
        <v>0.5</v>
      </c>
      <c r="AR185" s="18"/>
      <c r="AS185" s="35">
        <v>0.5</v>
      </c>
      <c r="AT185" s="18"/>
      <c r="AU185" s="35">
        <v>1</v>
      </c>
      <c r="AV185" s="19"/>
      <c r="AW185" s="18" t="s">
        <v>98</v>
      </c>
      <c r="AX185" s="19"/>
      <c r="AY185" s="18" t="s">
        <v>98</v>
      </c>
      <c r="AZ185" s="18" t="s">
        <v>100</v>
      </c>
      <c r="BA185" s="18" t="s">
        <v>100</v>
      </c>
      <c r="BB185" s="18" t="s">
        <v>100</v>
      </c>
      <c r="BC185" s="18" t="s">
        <v>100</v>
      </c>
      <c r="BD185" s="19"/>
      <c r="BE185" s="18" t="s">
        <v>102</v>
      </c>
      <c r="BF185" s="19"/>
      <c r="BG185" s="18">
        <v>45505</v>
      </c>
      <c r="BH185" s="18">
        <v>51080</v>
      </c>
      <c r="BI185" s="18">
        <v>43395</v>
      </c>
      <c r="BJ185" s="18">
        <v>58544</v>
      </c>
      <c r="BK185" s="18">
        <v>56091</v>
      </c>
      <c r="BL185" s="230">
        <f t="shared" si="33"/>
        <v>14.401799775028122</v>
      </c>
      <c r="BM185" s="18">
        <v>4392</v>
      </c>
      <c r="BN185" s="18">
        <v>8428</v>
      </c>
      <c r="BO185" s="18">
        <v>8146</v>
      </c>
      <c r="BP185" s="18">
        <v>10719</v>
      </c>
      <c r="BQ185" s="18">
        <v>7925</v>
      </c>
      <c r="BR185" s="18"/>
      <c r="BS185" s="18"/>
      <c r="BT185" s="18">
        <v>5405</v>
      </c>
      <c r="BU185" s="18"/>
      <c r="BV185" s="18">
        <v>13028</v>
      </c>
      <c r="BW185" s="18"/>
      <c r="BX185" s="18"/>
      <c r="BY185" s="18"/>
      <c r="BZ185" s="18"/>
      <c r="CA185" s="18"/>
      <c r="CB185" s="18"/>
      <c r="CC185" s="18"/>
      <c r="CD185" s="18"/>
      <c r="CE185" s="18"/>
      <c r="CF185" s="19"/>
      <c r="CG185" s="19" t="s">
        <v>100</v>
      </c>
      <c r="CH185" s="19" t="s">
        <v>118</v>
      </c>
      <c r="CI185" s="18"/>
      <c r="CJ185" s="19" t="s">
        <v>154</v>
      </c>
      <c r="CK185" s="19" t="s">
        <v>334</v>
      </c>
      <c r="CL185" s="18" t="s">
        <v>100</v>
      </c>
      <c r="CM185" s="19"/>
      <c r="CN185" s="18" t="s">
        <v>100</v>
      </c>
      <c r="CO185" s="19"/>
      <c r="CP185" s="18" t="s">
        <v>98</v>
      </c>
      <c r="CQ185" s="18" t="s">
        <v>98</v>
      </c>
      <c r="CR185" s="18" t="s">
        <v>100</v>
      </c>
      <c r="CS185" s="18" t="s">
        <v>100</v>
      </c>
      <c r="CT185" s="19"/>
      <c r="CU185" s="18" t="s">
        <v>100</v>
      </c>
      <c r="CV185" s="18" t="s">
        <v>98</v>
      </c>
      <c r="CW185" s="18" t="s">
        <v>98</v>
      </c>
      <c r="CX185" s="18" t="s">
        <v>98</v>
      </c>
      <c r="CY185" s="18" t="s">
        <v>98</v>
      </c>
      <c r="CZ185" s="18" t="s">
        <v>98</v>
      </c>
      <c r="DA185" s="18" t="s">
        <v>98</v>
      </c>
      <c r="DB185" s="18" t="s">
        <v>100</v>
      </c>
      <c r="DC185" s="19"/>
      <c r="DD185" s="18" t="s">
        <v>98</v>
      </c>
      <c r="DE185" s="18" t="s">
        <v>98</v>
      </c>
      <c r="DF185" s="18" t="s">
        <v>100</v>
      </c>
      <c r="DG185" s="18" t="s">
        <v>100</v>
      </c>
      <c r="DH185" s="18" t="s">
        <v>100</v>
      </c>
      <c r="DI185" s="18" t="s">
        <v>98</v>
      </c>
      <c r="DJ185" s="19" t="s">
        <v>1819</v>
      </c>
      <c r="DK185" s="23" t="s">
        <v>1820</v>
      </c>
    </row>
    <row r="186" spans="1:115" s="33" customFormat="1" ht="21.75" customHeight="1" x14ac:dyDescent="0.25">
      <c r="A186" s="24">
        <v>194</v>
      </c>
      <c r="B186" s="25" t="s">
        <v>1698</v>
      </c>
      <c r="C186" s="25" t="s">
        <v>503</v>
      </c>
      <c r="D186" s="26" t="s">
        <v>1699</v>
      </c>
      <c r="E186" s="27" t="s">
        <v>1700</v>
      </c>
      <c r="F186" s="27" t="s">
        <v>1701</v>
      </c>
      <c r="G186" s="25" t="s">
        <v>1702</v>
      </c>
      <c r="H186" s="25" t="s">
        <v>1703</v>
      </c>
      <c r="I186" s="27" t="s">
        <v>1704</v>
      </c>
      <c r="J186" s="25" t="s">
        <v>1705</v>
      </c>
      <c r="K186" s="28"/>
      <c r="L186" s="28"/>
      <c r="M186" s="29">
        <v>4824</v>
      </c>
      <c r="N186" s="29">
        <v>4786</v>
      </c>
      <c r="O186" s="47">
        <v>4767</v>
      </c>
      <c r="P186" s="53"/>
      <c r="Q186" s="53"/>
      <c r="R186" s="53"/>
      <c r="S186" s="53">
        <v>5728300</v>
      </c>
      <c r="T186" s="54">
        <v>5542000</v>
      </c>
      <c r="U186" s="25"/>
      <c r="V186" s="26" t="s">
        <v>98</v>
      </c>
      <c r="W186" s="26">
        <v>42</v>
      </c>
      <c r="X186" s="26">
        <v>1189</v>
      </c>
      <c r="Y186" s="26">
        <v>95</v>
      </c>
      <c r="Z186" s="26">
        <v>305914</v>
      </c>
      <c r="AA186" s="222">
        <v>18</v>
      </c>
      <c r="AB186" s="26">
        <v>227067</v>
      </c>
      <c r="AC186" s="94">
        <f t="shared" si="36"/>
        <v>28.30952380952381</v>
      </c>
      <c r="AD186" s="88">
        <f t="shared" si="37"/>
        <v>0.24942311726452696</v>
      </c>
      <c r="AE186" s="94">
        <f t="shared" si="38"/>
        <v>2.2619047619047619</v>
      </c>
      <c r="AF186" s="95">
        <f t="shared" si="34"/>
        <v>79.899074852817492</v>
      </c>
      <c r="AG186" s="95">
        <f t="shared" si="39"/>
        <v>7283.666666666667</v>
      </c>
      <c r="AH186" s="91">
        <f t="shared" si="35"/>
        <v>64.173274596182083</v>
      </c>
      <c r="AI186" s="25">
        <v>30</v>
      </c>
      <c r="AJ186" s="25">
        <v>70</v>
      </c>
      <c r="AK186" s="25"/>
      <c r="AL186" s="25"/>
      <c r="AM186" s="25"/>
      <c r="AN186" s="25"/>
      <c r="AO186" s="26"/>
      <c r="AP186" s="222">
        <v>15</v>
      </c>
      <c r="AQ186" s="30">
        <v>1</v>
      </c>
      <c r="AR186" s="25"/>
      <c r="AS186" s="30">
        <v>1</v>
      </c>
      <c r="AT186" s="25"/>
      <c r="AU186" s="30">
        <v>1</v>
      </c>
      <c r="AV186" s="26"/>
      <c r="AW186" s="25" t="s">
        <v>98</v>
      </c>
      <c r="AX186" s="26"/>
      <c r="AY186" s="25" t="s">
        <v>100</v>
      </c>
      <c r="AZ186" s="25" t="s">
        <v>100</v>
      </c>
      <c r="BA186" s="25" t="s">
        <v>100</v>
      </c>
      <c r="BB186" s="25" t="s">
        <v>100</v>
      </c>
      <c r="BC186" s="25" t="s">
        <v>98</v>
      </c>
      <c r="BD186" s="26" t="s">
        <v>787</v>
      </c>
      <c r="BE186" s="25" t="s">
        <v>102</v>
      </c>
      <c r="BF186" s="26"/>
      <c r="BG186" s="25"/>
      <c r="BH186" s="25"/>
      <c r="BI186" s="25">
        <v>51373</v>
      </c>
      <c r="BJ186" s="25">
        <v>54838</v>
      </c>
      <c r="BK186" s="25">
        <v>61141</v>
      </c>
      <c r="BL186" s="230">
        <f t="shared" si="33"/>
        <v>16.197189007761693</v>
      </c>
      <c r="BM186" s="25"/>
      <c r="BN186" s="25"/>
      <c r="BO186" s="25">
        <v>10325</v>
      </c>
      <c r="BP186" s="25">
        <v>7990</v>
      </c>
      <c r="BQ186" s="25">
        <v>16071</v>
      </c>
      <c r="BR186" s="25"/>
      <c r="BS186" s="25"/>
      <c r="BT186" s="25"/>
      <c r="BU186" s="25">
        <v>30560</v>
      </c>
      <c r="BV186" s="25">
        <v>26124</v>
      </c>
      <c r="BW186" s="25"/>
      <c r="BX186" s="25"/>
      <c r="BY186" s="25"/>
      <c r="BZ186" s="25"/>
      <c r="CA186" s="25"/>
      <c r="CB186" s="25"/>
      <c r="CC186" s="25"/>
      <c r="CD186" s="25"/>
      <c r="CE186" s="25"/>
      <c r="CF186" s="26"/>
      <c r="CG186" s="26" t="s">
        <v>98</v>
      </c>
      <c r="CH186" s="26" t="s">
        <v>118</v>
      </c>
      <c r="CI186" s="25" t="s">
        <v>104</v>
      </c>
      <c r="CJ186" s="26"/>
      <c r="CK186" s="26" t="s">
        <v>105</v>
      </c>
      <c r="CL186" s="25" t="s">
        <v>100</v>
      </c>
      <c r="CM186" s="26"/>
      <c r="CN186" s="25" t="s">
        <v>100</v>
      </c>
      <c r="CO186" s="26"/>
      <c r="CP186" s="25" t="s">
        <v>98</v>
      </c>
      <c r="CQ186" s="25" t="s">
        <v>100</v>
      </c>
      <c r="CR186" s="25" t="s">
        <v>100</v>
      </c>
      <c r="CS186" s="25" t="s">
        <v>100</v>
      </c>
      <c r="CT186" s="26"/>
      <c r="CU186" s="25" t="s">
        <v>100</v>
      </c>
      <c r="CV186" s="25" t="s">
        <v>100</v>
      </c>
      <c r="CW186" s="25" t="s">
        <v>98</v>
      </c>
      <c r="CX186" s="25" t="s">
        <v>98</v>
      </c>
      <c r="CY186" s="25" t="s">
        <v>100</v>
      </c>
      <c r="CZ186" s="25" t="s">
        <v>100</v>
      </c>
      <c r="DA186" s="25" t="s">
        <v>100</v>
      </c>
      <c r="DB186" s="25" t="s">
        <v>100</v>
      </c>
      <c r="DC186" s="26"/>
      <c r="DD186" s="25" t="s">
        <v>98</v>
      </c>
      <c r="DE186" s="25" t="s">
        <v>100</v>
      </c>
      <c r="DF186" s="25" t="s">
        <v>100</v>
      </c>
      <c r="DG186" s="25" t="s">
        <v>100</v>
      </c>
      <c r="DH186" s="25" t="s">
        <v>100</v>
      </c>
      <c r="DI186" s="25" t="s">
        <v>100</v>
      </c>
      <c r="DJ186" s="26"/>
      <c r="DK186" s="32" t="s">
        <v>1706</v>
      </c>
    </row>
    <row r="187" spans="1:115" s="11" customFormat="1" ht="21.75" customHeight="1" x14ac:dyDescent="0.25">
      <c r="A187" s="17">
        <v>31</v>
      </c>
      <c r="B187" s="18" t="s">
        <v>410</v>
      </c>
      <c r="C187" s="18" t="s">
        <v>109</v>
      </c>
      <c r="D187" s="19" t="s">
        <v>411</v>
      </c>
      <c r="E187" s="20" t="s">
        <v>412</v>
      </c>
      <c r="F187" s="20" t="s">
        <v>413</v>
      </c>
      <c r="G187" s="18" t="s">
        <v>414</v>
      </c>
      <c r="H187" s="18" t="s">
        <v>415</v>
      </c>
      <c r="I187" s="20" t="s">
        <v>416</v>
      </c>
      <c r="J187" s="18" t="s">
        <v>417</v>
      </c>
      <c r="K187" s="21">
        <v>5003</v>
      </c>
      <c r="L187" s="21">
        <v>4910</v>
      </c>
      <c r="M187" s="22">
        <v>4886</v>
      </c>
      <c r="N187" s="22">
        <v>4869</v>
      </c>
      <c r="O187" s="46">
        <v>4835</v>
      </c>
      <c r="P187" s="51">
        <v>6528000</v>
      </c>
      <c r="Q187" s="51">
        <v>6501000</v>
      </c>
      <c r="R187" s="51">
        <v>6517000</v>
      </c>
      <c r="S187" s="51">
        <v>6699000</v>
      </c>
      <c r="T187" s="52">
        <v>6698000</v>
      </c>
      <c r="U187" s="18" t="s">
        <v>418</v>
      </c>
      <c r="V187" s="19" t="s">
        <v>100</v>
      </c>
      <c r="W187" s="19">
        <v>32</v>
      </c>
      <c r="X187" s="19">
        <v>740</v>
      </c>
      <c r="Y187" s="19">
        <v>100</v>
      </c>
      <c r="Z187" s="19">
        <v>341802</v>
      </c>
      <c r="AA187" s="223">
        <v>28</v>
      </c>
      <c r="AB187" s="19">
        <v>269847</v>
      </c>
      <c r="AC187" s="94">
        <f t="shared" si="36"/>
        <v>23.125</v>
      </c>
      <c r="AD187" s="88">
        <f t="shared" si="37"/>
        <v>0.15305067218200621</v>
      </c>
      <c r="AE187" s="94">
        <f t="shared" si="38"/>
        <v>3.125</v>
      </c>
      <c r="AF187" s="95">
        <f t="shared" si="34"/>
        <v>135.13513513513513</v>
      </c>
      <c r="AG187" s="95">
        <f t="shared" si="39"/>
        <v>10681.3125</v>
      </c>
      <c r="AH187" s="91">
        <f t="shared" si="35"/>
        <v>70.693278179937948</v>
      </c>
      <c r="AI187" s="18">
        <v>5</v>
      </c>
      <c r="AJ187" s="18">
        <v>89</v>
      </c>
      <c r="AK187" s="18">
        <v>3</v>
      </c>
      <c r="AL187" s="18">
        <v>1</v>
      </c>
      <c r="AM187" s="18"/>
      <c r="AN187" s="18">
        <v>2</v>
      </c>
      <c r="AO187" s="19"/>
      <c r="AP187" s="223">
        <v>15</v>
      </c>
      <c r="AQ187" s="35">
        <v>1</v>
      </c>
      <c r="AR187" s="18"/>
      <c r="AS187" s="35">
        <v>0.5</v>
      </c>
      <c r="AT187" s="18">
        <v>80</v>
      </c>
      <c r="AU187" s="35">
        <v>0.5</v>
      </c>
      <c r="AV187" s="19">
        <v>90</v>
      </c>
      <c r="AW187" s="18" t="s">
        <v>98</v>
      </c>
      <c r="AX187" s="19"/>
      <c r="AY187" s="18" t="s">
        <v>100</v>
      </c>
      <c r="AZ187" s="18" t="s">
        <v>100</v>
      </c>
      <c r="BA187" s="18" t="s">
        <v>100</v>
      </c>
      <c r="BB187" s="18" t="s">
        <v>100</v>
      </c>
      <c r="BC187" s="18" t="s">
        <v>98</v>
      </c>
      <c r="BD187" s="19" t="s">
        <v>419</v>
      </c>
      <c r="BE187" s="18" t="s">
        <v>102</v>
      </c>
      <c r="BF187" s="19"/>
      <c r="BG187" s="18">
        <v>60344</v>
      </c>
      <c r="BH187" s="18">
        <v>51046</v>
      </c>
      <c r="BI187" s="18">
        <v>52327</v>
      </c>
      <c r="BJ187" s="18">
        <v>65922</v>
      </c>
      <c r="BK187" s="18">
        <v>62246</v>
      </c>
      <c r="BL187" s="230">
        <f t="shared" si="33"/>
        <v>14.754084798345398</v>
      </c>
      <c r="BM187" s="18">
        <v>19164</v>
      </c>
      <c r="BN187" s="18">
        <v>10702</v>
      </c>
      <c r="BO187" s="18">
        <v>14870</v>
      </c>
      <c r="BP187" s="18">
        <v>13295</v>
      </c>
      <c r="BQ187" s="18">
        <v>9090</v>
      </c>
      <c r="BR187" s="18">
        <v>41861</v>
      </c>
      <c r="BS187" s="18">
        <v>21951</v>
      </c>
      <c r="BT187" s="18">
        <v>76514</v>
      </c>
      <c r="BU187" s="18">
        <v>71500</v>
      </c>
      <c r="BV187" s="18">
        <v>61125</v>
      </c>
      <c r="BW187" s="18"/>
      <c r="BX187" s="18"/>
      <c r="BY187" s="18"/>
      <c r="BZ187" s="18"/>
      <c r="CA187" s="18"/>
      <c r="CB187" s="18">
        <v>5000</v>
      </c>
      <c r="CC187" s="18">
        <v>5000</v>
      </c>
      <c r="CD187" s="18">
        <v>5000</v>
      </c>
      <c r="CE187" s="18">
        <v>5000</v>
      </c>
      <c r="CF187" s="19">
        <v>5000</v>
      </c>
      <c r="CG187" s="19" t="s">
        <v>98</v>
      </c>
      <c r="CH187" s="19" t="s">
        <v>143</v>
      </c>
      <c r="CI187" s="18" t="s">
        <v>130</v>
      </c>
      <c r="CJ187" s="19" t="s">
        <v>420</v>
      </c>
      <c r="CK187" s="19" t="s">
        <v>334</v>
      </c>
      <c r="CL187" s="18" t="s">
        <v>98</v>
      </c>
      <c r="CM187" s="19" t="s">
        <v>421</v>
      </c>
      <c r="CN187" s="18" t="s">
        <v>98</v>
      </c>
      <c r="CO187" s="19" t="s">
        <v>422</v>
      </c>
      <c r="CP187" s="18" t="s">
        <v>98</v>
      </c>
      <c r="CQ187" s="18" t="s">
        <v>98</v>
      </c>
      <c r="CR187" s="18" t="s">
        <v>98</v>
      </c>
      <c r="CS187" s="18" t="s">
        <v>100</v>
      </c>
      <c r="CT187" s="19"/>
      <c r="CU187" s="18" t="s">
        <v>100</v>
      </c>
      <c r="CV187" s="18" t="s">
        <v>98</v>
      </c>
      <c r="CW187" s="18" t="s">
        <v>98</v>
      </c>
      <c r="CX187" s="18" t="s">
        <v>98</v>
      </c>
      <c r="CY187" s="18" t="s">
        <v>100</v>
      </c>
      <c r="CZ187" s="18" t="s">
        <v>98</v>
      </c>
      <c r="DA187" s="18" t="s">
        <v>98</v>
      </c>
      <c r="DB187" s="18" t="s">
        <v>100</v>
      </c>
      <c r="DC187" s="19"/>
      <c r="DD187" s="18" t="s">
        <v>98</v>
      </c>
      <c r="DE187" s="18" t="s">
        <v>100</v>
      </c>
      <c r="DF187" s="18" t="s">
        <v>98</v>
      </c>
      <c r="DG187" s="18" t="s">
        <v>98</v>
      </c>
      <c r="DH187" s="18" t="s">
        <v>100</v>
      </c>
      <c r="DI187" s="18" t="s">
        <v>100</v>
      </c>
      <c r="DJ187" s="19"/>
      <c r="DK187" s="23" t="s">
        <v>423</v>
      </c>
    </row>
    <row r="188" spans="1:115" s="11" customFormat="1" ht="21.75" customHeight="1" x14ac:dyDescent="0.25">
      <c r="A188" s="17">
        <v>92</v>
      </c>
      <c r="B188" s="18" t="s">
        <v>905</v>
      </c>
      <c r="C188" s="18" t="s">
        <v>906</v>
      </c>
      <c r="D188" s="19" t="s">
        <v>907</v>
      </c>
      <c r="E188" s="18" t="s">
        <v>908</v>
      </c>
      <c r="F188" s="18" t="s">
        <v>909</v>
      </c>
      <c r="G188" s="18" t="s">
        <v>910</v>
      </c>
      <c r="H188" s="18" t="s">
        <v>911</v>
      </c>
      <c r="I188" s="18" t="s">
        <v>912</v>
      </c>
      <c r="J188" s="18" t="s">
        <v>913</v>
      </c>
      <c r="K188" s="18">
        <v>5256</v>
      </c>
      <c r="L188" s="18">
        <v>5199</v>
      </c>
      <c r="M188" s="22">
        <v>5164</v>
      </c>
      <c r="N188" s="22">
        <v>5033</v>
      </c>
      <c r="O188" s="46">
        <v>4936</v>
      </c>
      <c r="P188" s="51">
        <v>5588000</v>
      </c>
      <c r="Q188" s="51">
        <v>6210000</v>
      </c>
      <c r="R188" s="51">
        <v>6264000</v>
      </c>
      <c r="S188" s="51">
        <v>6250000</v>
      </c>
      <c r="T188" s="52">
        <v>6447000</v>
      </c>
      <c r="U188" s="18" t="s">
        <v>914</v>
      </c>
      <c r="V188" s="19" t="s">
        <v>100</v>
      </c>
      <c r="W188" s="19"/>
      <c r="X188" s="19"/>
      <c r="Y188" s="19"/>
      <c r="Z188" s="19"/>
      <c r="AA188" s="223"/>
      <c r="AB188" s="19"/>
      <c r="AC188" s="94" t="str">
        <f t="shared" si="36"/>
        <v/>
      </c>
      <c r="AD188" s="88" t="str">
        <f t="shared" si="37"/>
        <v/>
      </c>
      <c r="AE188" s="94" t="str">
        <f t="shared" si="38"/>
        <v/>
      </c>
      <c r="AF188" s="95" t="str">
        <f t="shared" si="34"/>
        <v/>
      </c>
      <c r="AG188" s="95" t="str">
        <f t="shared" si="39"/>
        <v/>
      </c>
      <c r="AH188" s="91" t="str">
        <f t="shared" si="35"/>
        <v/>
      </c>
      <c r="AI188" s="18">
        <v>60</v>
      </c>
      <c r="AJ188" s="18">
        <v>40</v>
      </c>
      <c r="AK188" s="18"/>
      <c r="AL188" s="18"/>
      <c r="AM188" s="18"/>
      <c r="AN188" s="18"/>
      <c r="AO188" s="19"/>
      <c r="AP188" s="223">
        <v>20</v>
      </c>
      <c r="AQ188" s="35">
        <v>0.25</v>
      </c>
      <c r="AR188" s="18"/>
      <c r="AS188" s="35">
        <v>0.5</v>
      </c>
      <c r="AT188" s="18"/>
      <c r="AU188" s="35">
        <v>0.25</v>
      </c>
      <c r="AV188" s="19"/>
      <c r="AW188" s="18" t="s">
        <v>98</v>
      </c>
      <c r="AX188" s="19"/>
      <c r="AY188" s="18" t="s">
        <v>98</v>
      </c>
      <c r="AZ188" s="18" t="s">
        <v>100</v>
      </c>
      <c r="BA188" s="18" t="s">
        <v>100</v>
      </c>
      <c r="BB188" s="18" t="s">
        <v>100</v>
      </c>
      <c r="BC188" s="18" t="s">
        <v>100</v>
      </c>
      <c r="BD188" s="19"/>
      <c r="BE188" s="18" t="s">
        <v>102</v>
      </c>
      <c r="BF188" s="19"/>
      <c r="BG188" s="18">
        <v>51000</v>
      </c>
      <c r="BH188" s="18">
        <v>49000</v>
      </c>
      <c r="BI188" s="18">
        <v>46000</v>
      </c>
      <c r="BJ188" s="18">
        <v>53000</v>
      </c>
      <c r="BK188" s="18">
        <v>64000</v>
      </c>
      <c r="BL188" s="230">
        <f t="shared" si="33"/>
        <v>15.39708265802269</v>
      </c>
      <c r="BM188" s="18">
        <v>10000</v>
      </c>
      <c r="BN188" s="18">
        <v>8000</v>
      </c>
      <c r="BO188" s="18">
        <v>13000</v>
      </c>
      <c r="BP188" s="18">
        <v>10000</v>
      </c>
      <c r="BQ188" s="18">
        <v>12000</v>
      </c>
      <c r="BR188" s="18"/>
      <c r="BS188" s="18"/>
      <c r="BT188" s="18"/>
      <c r="BU188" s="18"/>
      <c r="BV188" s="18"/>
      <c r="BW188" s="18"/>
      <c r="BX188" s="18"/>
      <c r="BY188" s="18"/>
      <c r="BZ188" s="18"/>
      <c r="CA188" s="18"/>
      <c r="CB188" s="18"/>
      <c r="CC188" s="18"/>
      <c r="CD188" s="18"/>
      <c r="CE188" s="18"/>
      <c r="CF188" s="19"/>
      <c r="CG188" s="19" t="s">
        <v>100</v>
      </c>
      <c r="CH188" s="19" t="s">
        <v>103</v>
      </c>
      <c r="CI188" s="31" t="s">
        <v>104</v>
      </c>
      <c r="CJ188" s="19" t="s">
        <v>915</v>
      </c>
      <c r="CK188" s="19" t="s">
        <v>105</v>
      </c>
      <c r="CL188" s="18" t="s">
        <v>98</v>
      </c>
      <c r="CM188" s="19" t="s">
        <v>916</v>
      </c>
      <c r="CN188" s="18" t="s">
        <v>100</v>
      </c>
      <c r="CO188" s="19"/>
      <c r="CP188" s="18" t="s">
        <v>100</v>
      </c>
      <c r="CQ188" s="18" t="s">
        <v>98</v>
      </c>
      <c r="CR188" s="18" t="s">
        <v>100</v>
      </c>
      <c r="CS188" s="18"/>
      <c r="CT188" s="19" t="s">
        <v>100</v>
      </c>
      <c r="CU188" s="18" t="s">
        <v>100</v>
      </c>
      <c r="CV188" s="18" t="s">
        <v>100</v>
      </c>
      <c r="CW188" s="18" t="s">
        <v>100</v>
      </c>
      <c r="CX188" s="18" t="s">
        <v>98</v>
      </c>
      <c r="CY188" s="18" t="s">
        <v>100</v>
      </c>
      <c r="CZ188" s="18" t="s">
        <v>98</v>
      </c>
      <c r="DA188" s="18" t="s">
        <v>100</v>
      </c>
      <c r="DB188" s="18" t="s">
        <v>100</v>
      </c>
      <c r="DC188" s="19"/>
      <c r="DD188" s="18" t="s">
        <v>98</v>
      </c>
      <c r="DE188" s="18" t="s">
        <v>100</v>
      </c>
      <c r="DF188" s="18" t="s">
        <v>100</v>
      </c>
      <c r="DG188" s="18" t="s">
        <v>98</v>
      </c>
      <c r="DH188" s="18" t="s">
        <v>100</v>
      </c>
      <c r="DI188" s="18" t="s">
        <v>100</v>
      </c>
      <c r="DJ188" s="19"/>
      <c r="DK188" s="23" t="s">
        <v>917</v>
      </c>
    </row>
    <row r="189" spans="1:115" s="155" customFormat="1" ht="21.75" customHeight="1" x14ac:dyDescent="0.25">
      <c r="A189" s="60"/>
      <c r="B189" s="61"/>
      <c r="C189" s="61"/>
      <c r="D189" s="62" t="s">
        <v>1996</v>
      </c>
      <c r="E189" s="63"/>
      <c r="F189" s="63"/>
      <c r="G189" s="61"/>
      <c r="H189" s="61"/>
      <c r="I189" s="63"/>
      <c r="J189" s="61"/>
      <c r="K189" s="64"/>
      <c r="L189" s="64"/>
      <c r="M189" s="65"/>
      <c r="N189" s="65"/>
      <c r="O189" s="66"/>
      <c r="P189" s="67"/>
      <c r="Q189" s="67"/>
      <c r="R189" s="67"/>
      <c r="S189" s="67"/>
      <c r="T189" s="68"/>
      <c r="U189" s="61"/>
      <c r="V189" s="62"/>
      <c r="W189" s="62">
        <f>QUARTILE(W$131:W$188,1)</f>
        <v>9</v>
      </c>
      <c r="X189" s="62">
        <f t="shared" ref="X189:BL189" si="40">QUARTILE(X$131:X$188,1)</f>
        <v>255.75</v>
      </c>
      <c r="Y189" s="62">
        <f t="shared" si="40"/>
        <v>23.25</v>
      </c>
      <c r="Z189" s="62">
        <f t="shared" si="40"/>
        <v>75192</v>
      </c>
      <c r="AA189" s="62">
        <f t="shared" si="40"/>
        <v>17</v>
      </c>
      <c r="AB189" s="62">
        <f t="shared" si="40"/>
        <v>37157.25</v>
      </c>
      <c r="AC189" s="101">
        <f t="shared" si="40"/>
        <v>20.875</v>
      </c>
      <c r="AD189" s="102">
        <f t="shared" si="40"/>
        <v>0.15832462982249199</v>
      </c>
      <c r="AE189" s="101">
        <f t="shared" si="40"/>
        <v>1.7068181818181818</v>
      </c>
      <c r="AF189" s="70">
        <f t="shared" si="40"/>
        <v>71.919575583675652</v>
      </c>
      <c r="AG189" s="70">
        <f t="shared" si="40"/>
        <v>6054.0625</v>
      </c>
      <c r="AH189" s="70">
        <f t="shared" si="40"/>
        <v>46.270149772732921</v>
      </c>
      <c r="AI189" s="70"/>
      <c r="AJ189" s="70"/>
      <c r="AK189" s="70"/>
      <c r="AL189" s="70"/>
      <c r="AM189" s="70"/>
      <c r="AN189" s="70"/>
      <c r="AO189" s="70"/>
      <c r="AP189" s="70">
        <f t="shared" si="40"/>
        <v>15</v>
      </c>
      <c r="AQ189" s="70"/>
      <c r="AR189" s="70"/>
      <c r="AS189" s="70"/>
      <c r="AT189" s="70"/>
      <c r="AU189" s="70"/>
      <c r="AV189" s="70"/>
      <c r="AW189" s="70"/>
      <c r="AX189" s="70"/>
      <c r="AY189" s="70"/>
      <c r="AZ189" s="70"/>
      <c r="BA189" s="70"/>
      <c r="BB189" s="70"/>
      <c r="BC189" s="70"/>
      <c r="BD189" s="70"/>
      <c r="BE189" s="70"/>
      <c r="BF189" s="70"/>
      <c r="BG189" s="70"/>
      <c r="BH189" s="70"/>
      <c r="BI189" s="70"/>
      <c r="BJ189" s="70"/>
      <c r="BK189" s="70"/>
      <c r="BL189" s="102">
        <f t="shared" si="40"/>
        <v>13.465209143979967</v>
      </c>
      <c r="BM189" s="151"/>
      <c r="BN189" s="151"/>
      <c r="BO189" s="151"/>
      <c r="BP189" s="151"/>
      <c r="BQ189" s="151"/>
      <c r="BR189" s="151"/>
      <c r="BS189" s="151"/>
      <c r="BT189" s="151"/>
      <c r="BU189" s="151"/>
      <c r="BV189" s="151"/>
      <c r="BW189" s="151"/>
      <c r="BX189" s="151"/>
      <c r="BY189" s="151"/>
      <c r="BZ189" s="151"/>
      <c r="CA189" s="151"/>
      <c r="CB189" s="151"/>
      <c r="CC189" s="151"/>
      <c r="CD189" s="151"/>
      <c r="CE189" s="151"/>
      <c r="CF189" s="83"/>
      <c r="CG189" s="83"/>
      <c r="CH189" s="83"/>
      <c r="CI189" s="98"/>
      <c r="CJ189" s="83"/>
      <c r="CK189" s="83"/>
      <c r="CL189" s="151"/>
      <c r="CM189" s="83"/>
      <c r="CN189" s="151"/>
      <c r="CO189" s="83"/>
      <c r="CP189" s="151"/>
      <c r="CQ189" s="151"/>
      <c r="CR189" s="151"/>
      <c r="CS189" s="151"/>
      <c r="CT189" s="83"/>
      <c r="CU189" s="151"/>
      <c r="CV189" s="151"/>
      <c r="CW189" s="151"/>
      <c r="CX189" s="151"/>
      <c r="CY189" s="151"/>
      <c r="CZ189" s="151"/>
      <c r="DA189" s="151"/>
      <c r="DB189" s="151"/>
      <c r="DC189" s="83"/>
      <c r="DD189" s="151"/>
      <c r="DE189" s="151"/>
      <c r="DF189" s="151"/>
      <c r="DG189" s="151"/>
      <c r="DH189" s="151"/>
      <c r="DI189" s="151"/>
      <c r="DJ189" s="83"/>
      <c r="DK189" s="154"/>
    </row>
    <row r="190" spans="1:115" s="155" customFormat="1" ht="21.75" customHeight="1" x14ac:dyDescent="0.25">
      <c r="A190" s="60"/>
      <c r="B190" s="61"/>
      <c r="C190" s="61"/>
      <c r="D190" s="62" t="s">
        <v>1997</v>
      </c>
      <c r="E190" s="63"/>
      <c r="F190" s="63"/>
      <c r="G190" s="61"/>
      <c r="H190" s="61"/>
      <c r="I190" s="63"/>
      <c r="J190" s="61"/>
      <c r="K190" s="64"/>
      <c r="L190" s="64"/>
      <c r="M190" s="65"/>
      <c r="N190" s="65"/>
      <c r="O190" s="66"/>
      <c r="P190" s="67"/>
      <c r="Q190" s="67"/>
      <c r="R190" s="67"/>
      <c r="S190" s="67"/>
      <c r="T190" s="68"/>
      <c r="U190" s="61"/>
      <c r="V190" s="62"/>
      <c r="W190" s="62">
        <f>QUARTILE(W$131:W$188,0)</f>
        <v>5</v>
      </c>
      <c r="X190" s="62">
        <f t="shared" ref="X190:BL190" si="41">QUARTILE(X$131:X$188,0)</f>
        <v>105</v>
      </c>
      <c r="Y190" s="62">
        <f t="shared" si="41"/>
        <v>7</v>
      </c>
      <c r="Z190" s="62">
        <f t="shared" si="41"/>
        <v>115</v>
      </c>
      <c r="AA190" s="62">
        <f t="shared" si="41"/>
        <v>13</v>
      </c>
      <c r="AB190" s="62">
        <f t="shared" si="41"/>
        <v>38</v>
      </c>
      <c r="AC190" s="101">
        <f t="shared" si="41"/>
        <v>0.3056379821958457</v>
      </c>
      <c r="AD190" s="102">
        <f t="shared" si="41"/>
        <v>8.2417582417582416E-2</v>
      </c>
      <c r="AE190" s="101">
        <f t="shared" si="41"/>
        <v>2.8189910979228485E-2</v>
      </c>
      <c r="AF190" s="70">
        <f t="shared" si="41"/>
        <v>13.157894736842104</v>
      </c>
      <c r="AG190" s="70">
        <f t="shared" si="41"/>
        <v>8.2142857142857135</v>
      </c>
      <c r="AH190" s="70">
        <f t="shared" si="41"/>
        <v>4.7599337748344371E-2</v>
      </c>
      <c r="AI190" s="70"/>
      <c r="AJ190" s="70"/>
      <c r="AK190" s="70"/>
      <c r="AL190" s="70"/>
      <c r="AM190" s="70"/>
      <c r="AN190" s="70"/>
      <c r="AO190" s="70"/>
      <c r="AP190" s="70">
        <f t="shared" si="41"/>
        <v>5</v>
      </c>
      <c r="AQ190" s="70"/>
      <c r="AR190" s="70"/>
      <c r="AS190" s="70"/>
      <c r="AT190" s="70"/>
      <c r="AU190" s="70"/>
      <c r="AV190" s="70"/>
      <c r="AW190" s="70"/>
      <c r="AX190" s="70"/>
      <c r="AY190" s="70"/>
      <c r="AZ190" s="70"/>
      <c r="BA190" s="70"/>
      <c r="BB190" s="70"/>
      <c r="BC190" s="70"/>
      <c r="BD190" s="70"/>
      <c r="BE190" s="70"/>
      <c r="BF190" s="70"/>
      <c r="BG190" s="70"/>
      <c r="BH190" s="70"/>
      <c r="BI190" s="70"/>
      <c r="BJ190" s="70"/>
      <c r="BK190" s="70"/>
      <c r="BL190" s="102">
        <f t="shared" si="41"/>
        <v>5.8895542248835664</v>
      </c>
      <c r="BM190" s="151"/>
      <c r="BN190" s="151"/>
      <c r="BO190" s="151"/>
      <c r="BP190" s="151"/>
      <c r="BQ190" s="151"/>
      <c r="BR190" s="151"/>
      <c r="BS190" s="151"/>
      <c r="BT190" s="151"/>
      <c r="BU190" s="151"/>
      <c r="BV190" s="151"/>
      <c r="BW190" s="151"/>
      <c r="BX190" s="151"/>
      <c r="BY190" s="151"/>
      <c r="BZ190" s="151"/>
      <c r="CA190" s="151"/>
      <c r="CB190" s="151"/>
      <c r="CC190" s="151"/>
      <c r="CD190" s="151"/>
      <c r="CE190" s="151"/>
      <c r="CF190" s="83"/>
      <c r="CG190" s="83"/>
      <c r="CH190" s="83"/>
      <c r="CI190" s="98"/>
      <c r="CJ190" s="83"/>
      <c r="CK190" s="83"/>
      <c r="CL190" s="151"/>
      <c r="CM190" s="83"/>
      <c r="CN190" s="151"/>
      <c r="CO190" s="83"/>
      <c r="CP190" s="151"/>
      <c r="CQ190" s="151"/>
      <c r="CR190" s="151"/>
      <c r="CS190" s="151"/>
      <c r="CT190" s="83"/>
      <c r="CU190" s="151"/>
      <c r="CV190" s="151"/>
      <c r="CW190" s="151"/>
      <c r="CX190" s="151"/>
      <c r="CY190" s="151"/>
      <c r="CZ190" s="151"/>
      <c r="DA190" s="151"/>
      <c r="DB190" s="151"/>
      <c r="DC190" s="83"/>
      <c r="DD190" s="151"/>
      <c r="DE190" s="151"/>
      <c r="DF190" s="151"/>
      <c r="DG190" s="151"/>
      <c r="DH190" s="151"/>
      <c r="DI190" s="151"/>
      <c r="DJ190" s="83"/>
      <c r="DK190" s="154"/>
    </row>
    <row r="191" spans="1:115" s="155" customFormat="1" ht="21.75" customHeight="1" x14ac:dyDescent="0.25">
      <c r="A191" s="60"/>
      <c r="B191" s="61"/>
      <c r="C191" s="61"/>
      <c r="D191" s="62" t="s">
        <v>1998</v>
      </c>
      <c r="E191" s="63"/>
      <c r="F191" s="63"/>
      <c r="G191" s="61"/>
      <c r="H191" s="61"/>
      <c r="I191" s="63"/>
      <c r="J191" s="61"/>
      <c r="K191" s="64"/>
      <c r="L191" s="64"/>
      <c r="M191" s="65"/>
      <c r="N191" s="65"/>
      <c r="O191" s="66"/>
      <c r="P191" s="67"/>
      <c r="Q191" s="67"/>
      <c r="R191" s="67"/>
      <c r="S191" s="67"/>
      <c r="T191" s="68"/>
      <c r="U191" s="61"/>
      <c r="V191" s="62"/>
      <c r="W191" s="62">
        <f>QUARTILE(W$131:W$188,4)</f>
        <v>674</v>
      </c>
      <c r="X191" s="62">
        <f t="shared" ref="X191:BL191" si="42">QUARTILE(X$131:X$188,4)</f>
        <v>1189</v>
      </c>
      <c r="Y191" s="62">
        <f t="shared" si="42"/>
        <v>267</v>
      </c>
      <c r="Z191" s="62">
        <f t="shared" si="42"/>
        <v>341802</v>
      </c>
      <c r="AA191" s="62">
        <f t="shared" si="42"/>
        <v>28</v>
      </c>
      <c r="AB191" s="62">
        <f t="shared" si="42"/>
        <v>408000</v>
      </c>
      <c r="AC191" s="101">
        <f t="shared" si="42"/>
        <v>54.777777777777779</v>
      </c>
      <c r="AD191" s="102">
        <f t="shared" si="42"/>
        <v>0.3188405797101449</v>
      </c>
      <c r="AE191" s="101">
        <f t="shared" si="42"/>
        <v>15.705882352941176</v>
      </c>
      <c r="AF191" s="70">
        <f t="shared" si="42"/>
        <v>698.95287958115182</v>
      </c>
      <c r="AG191" s="70">
        <f t="shared" si="42"/>
        <v>25222.222222222223</v>
      </c>
      <c r="AH191" s="70">
        <f t="shared" si="42"/>
        <v>105.47898799313894</v>
      </c>
      <c r="AI191" s="70"/>
      <c r="AJ191" s="70"/>
      <c r="AK191" s="70"/>
      <c r="AL191" s="70"/>
      <c r="AM191" s="70"/>
      <c r="AN191" s="70"/>
      <c r="AO191" s="70"/>
      <c r="AP191" s="70">
        <f t="shared" si="42"/>
        <v>38</v>
      </c>
      <c r="AQ191" s="70"/>
      <c r="AR191" s="70"/>
      <c r="AS191" s="70"/>
      <c r="AT191" s="70"/>
      <c r="AU191" s="70"/>
      <c r="AV191" s="70"/>
      <c r="AW191" s="70"/>
      <c r="AX191" s="70"/>
      <c r="AY191" s="70"/>
      <c r="AZ191" s="70"/>
      <c r="BA191" s="70"/>
      <c r="BB191" s="70"/>
      <c r="BC191" s="70"/>
      <c r="BD191" s="70"/>
      <c r="BE191" s="70"/>
      <c r="BF191" s="70"/>
      <c r="BG191" s="70"/>
      <c r="BH191" s="70"/>
      <c r="BI191" s="70"/>
      <c r="BJ191" s="70"/>
      <c r="BK191" s="70"/>
      <c r="BL191" s="102">
        <f t="shared" si="42"/>
        <v>65.331984897518879</v>
      </c>
      <c r="BM191" s="151"/>
      <c r="BN191" s="151"/>
      <c r="BO191" s="151"/>
      <c r="BP191" s="151"/>
      <c r="BQ191" s="151"/>
      <c r="BR191" s="151"/>
      <c r="BS191" s="151"/>
      <c r="BT191" s="151"/>
      <c r="BU191" s="151"/>
      <c r="BV191" s="151"/>
      <c r="BW191" s="151"/>
      <c r="BX191" s="151"/>
      <c r="BY191" s="151"/>
      <c r="BZ191" s="151"/>
      <c r="CA191" s="151"/>
      <c r="CB191" s="151"/>
      <c r="CC191" s="151"/>
      <c r="CD191" s="151"/>
      <c r="CE191" s="151"/>
      <c r="CF191" s="83"/>
      <c r="CG191" s="83"/>
      <c r="CH191" s="83"/>
      <c r="CI191" s="98"/>
      <c r="CJ191" s="83"/>
      <c r="CK191" s="83"/>
      <c r="CL191" s="151"/>
      <c r="CM191" s="83"/>
      <c r="CN191" s="151"/>
      <c r="CO191" s="83"/>
      <c r="CP191" s="151"/>
      <c r="CQ191" s="151"/>
      <c r="CR191" s="151"/>
      <c r="CS191" s="151"/>
      <c r="CT191" s="83"/>
      <c r="CU191" s="151"/>
      <c r="CV191" s="151"/>
      <c r="CW191" s="151"/>
      <c r="CX191" s="151"/>
      <c r="CY191" s="151"/>
      <c r="CZ191" s="151"/>
      <c r="DA191" s="151"/>
      <c r="DB191" s="151"/>
      <c r="DC191" s="83"/>
      <c r="DD191" s="151"/>
      <c r="DE191" s="151"/>
      <c r="DF191" s="151"/>
      <c r="DG191" s="151"/>
      <c r="DH191" s="151"/>
      <c r="DI191" s="151"/>
      <c r="DJ191" s="83"/>
      <c r="DK191" s="154"/>
    </row>
    <row r="192" spans="1:115" s="155" customFormat="1" ht="21.75" customHeight="1" x14ac:dyDescent="0.25">
      <c r="A192" s="60"/>
      <c r="B192" s="61"/>
      <c r="C192" s="61"/>
      <c r="D192" s="62" t="s">
        <v>1999</v>
      </c>
      <c r="E192" s="63"/>
      <c r="F192" s="63"/>
      <c r="G192" s="61"/>
      <c r="H192" s="61"/>
      <c r="I192" s="63"/>
      <c r="J192" s="61"/>
      <c r="K192" s="64"/>
      <c r="L192" s="64"/>
      <c r="M192" s="65"/>
      <c r="N192" s="65"/>
      <c r="O192" s="66"/>
      <c r="P192" s="67"/>
      <c r="Q192" s="67"/>
      <c r="R192" s="67"/>
      <c r="S192" s="67"/>
      <c r="T192" s="68"/>
      <c r="U192" s="61"/>
      <c r="V192" s="62"/>
      <c r="W192" s="62">
        <f>QUARTILE(W$131:W$188,3)</f>
        <v>24.5</v>
      </c>
      <c r="X192" s="62">
        <f t="shared" ref="X192:BL192" si="43">QUARTILE(X$131:X$188,3)</f>
        <v>626</v>
      </c>
      <c r="Y192" s="62">
        <f t="shared" si="43"/>
        <v>59.5</v>
      </c>
      <c r="Z192" s="62">
        <f t="shared" si="43"/>
        <v>194446.5</v>
      </c>
      <c r="AA192" s="62">
        <f t="shared" si="43"/>
        <v>22</v>
      </c>
      <c r="AB192" s="62">
        <f t="shared" si="43"/>
        <v>149843.5</v>
      </c>
      <c r="AC192" s="101">
        <f t="shared" si="43"/>
        <v>28.780505952380953</v>
      </c>
      <c r="AD192" s="102">
        <f t="shared" si="43"/>
        <v>0.21830620384085053</v>
      </c>
      <c r="AE192" s="101">
        <f t="shared" si="43"/>
        <v>2.842857142857143</v>
      </c>
      <c r="AF192" s="70">
        <f t="shared" si="43"/>
        <v>105.0556586270872</v>
      </c>
      <c r="AG192" s="70">
        <f t="shared" si="43"/>
        <v>10077.091666666667</v>
      </c>
      <c r="AH192" s="70">
        <f t="shared" si="43"/>
        <v>71.56714050498897</v>
      </c>
      <c r="AI192" s="70"/>
      <c r="AJ192" s="70"/>
      <c r="AK192" s="70"/>
      <c r="AL192" s="70"/>
      <c r="AM192" s="70"/>
      <c r="AN192" s="70"/>
      <c r="AO192" s="70"/>
      <c r="AP192" s="70">
        <f t="shared" si="43"/>
        <v>20</v>
      </c>
      <c r="AQ192" s="70"/>
      <c r="AR192" s="70"/>
      <c r="AS192" s="70"/>
      <c r="AT192" s="70"/>
      <c r="AU192" s="70"/>
      <c r="AV192" s="70"/>
      <c r="AW192" s="70"/>
      <c r="AX192" s="70"/>
      <c r="AY192" s="70"/>
      <c r="AZ192" s="70"/>
      <c r="BA192" s="70"/>
      <c r="BB192" s="70"/>
      <c r="BC192" s="70"/>
      <c r="BD192" s="70"/>
      <c r="BE192" s="70"/>
      <c r="BF192" s="70"/>
      <c r="BG192" s="70"/>
      <c r="BH192" s="70"/>
      <c r="BI192" s="70"/>
      <c r="BJ192" s="70"/>
      <c r="BK192" s="70"/>
      <c r="BL192" s="102">
        <f t="shared" si="43"/>
        <v>18.771187564578128</v>
      </c>
      <c r="BM192" s="151"/>
      <c r="BN192" s="151"/>
      <c r="BO192" s="151"/>
      <c r="BP192" s="151"/>
      <c r="BQ192" s="151"/>
      <c r="BR192" s="151"/>
      <c r="BS192" s="151"/>
      <c r="BT192" s="151"/>
      <c r="BU192" s="151"/>
      <c r="BV192" s="151"/>
      <c r="BW192" s="151"/>
      <c r="BX192" s="151"/>
      <c r="BY192" s="151"/>
      <c r="BZ192" s="151"/>
      <c r="CA192" s="151"/>
      <c r="CB192" s="151"/>
      <c r="CC192" s="151"/>
      <c r="CD192" s="151"/>
      <c r="CE192" s="151"/>
      <c r="CF192" s="83"/>
      <c r="CG192" s="83"/>
      <c r="CH192" s="83"/>
      <c r="CI192" s="98"/>
      <c r="CJ192" s="83"/>
      <c r="CK192" s="83"/>
      <c r="CL192" s="151"/>
      <c r="CM192" s="83"/>
      <c r="CN192" s="151"/>
      <c r="CO192" s="83"/>
      <c r="CP192" s="151"/>
      <c r="CQ192" s="151"/>
      <c r="CR192" s="151"/>
      <c r="CS192" s="151"/>
      <c r="CT192" s="83"/>
      <c r="CU192" s="151"/>
      <c r="CV192" s="151"/>
      <c r="CW192" s="151"/>
      <c r="CX192" s="151"/>
      <c r="CY192" s="151"/>
      <c r="CZ192" s="151"/>
      <c r="DA192" s="151"/>
      <c r="DB192" s="151"/>
      <c r="DC192" s="83"/>
      <c r="DD192" s="151"/>
      <c r="DE192" s="151"/>
      <c r="DF192" s="151"/>
      <c r="DG192" s="151"/>
      <c r="DH192" s="151"/>
      <c r="DI192" s="151"/>
      <c r="DJ192" s="83"/>
      <c r="DK192" s="154"/>
    </row>
    <row r="193" spans="1:115" s="155" customFormat="1" ht="21.75" customHeight="1" x14ac:dyDescent="0.25">
      <c r="A193" s="60"/>
      <c r="B193" s="61"/>
      <c r="C193" s="61"/>
      <c r="D193" s="62" t="s">
        <v>2000</v>
      </c>
      <c r="E193" s="63"/>
      <c r="F193" s="63"/>
      <c r="G193" s="61"/>
      <c r="H193" s="61"/>
      <c r="I193" s="63"/>
      <c r="J193" s="61"/>
      <c r="K193" s="64"/>
      <c r="L193" s="64"/>
      <c r="M193" s="65"/>
      <c r="N193" s="65"/>
      <c r="O193" s="66"/>
      <c r="P193" s="67"/>
      <c r="Q193" s="67"/>
      <c r="R193" s="67"/>
      <c r="S193" s="67"/>
      <c r="T193" s="68"/>
      <c r="U193" s="61"/>
      <c r="V193" s="62"/>
      <c r="W193" s="62">
        <f>QUARTILE(W$131:W$188,2)</f>
        <v>19</v>
      </c>
      <c r="X193" s="62">
        <f t="shared" ref="X193:BL193" si="44">QUARTILE(X$131:X$188,2)</f>
        <v>412</v>
      </c>
      <c r="Y193" s="62">
        <f t="shared" si="44"/>
        <v>37.5</v>
      </c>
      <c r="Z193" s="62">
        <f t="shared" si="44"/>
        <v>126826</v>
      </c>
      <c r="AA193" s="62">
        <f t="shared" si="44"/>
        <v>18.5</v>
      </c>
      <c r="AB193" s="62">
        <f t="shared" si="44"/>
        <v>78748.5</v>
      </c>
      <c r="AC193" s="101">
        <f t="shared" si="44"/>
        <v>25.15</v>
      </c>
      <c r="AD193" s="102">
        <f t="shared" si="44"/>
        <v>0.18460277580510084</v>
      </c>
      <c r="AE193" s="101">
        <f t="shared" si="44"/>
        <v>2.1860902255639099</v>
      </c>
      <c r="AF193" s="70">
        <f t="shared" si="44"/>
        <v>79.949537426408739</v>
      </c>
      <c r="AG193" s="70">
        <f t="shared" si="44"/>
        <v>7260.3333333333339</v>
      </c>
      <c r="AH193" s="70">
        <f t="shared" si="44"/>
        <v>63.614851485148513</v>
      </c>
      <c r="AI193" s="70"/>
      <c r="AJ193" s="70"/>
      <c r="AK193" s="70"/>
      <c r="AL193" s="70"/>
      <c r="AM193" s="70"/>
      <c r="AN193" s="70"/>
      <c r="AO193" s="70"/>
      <c r="AP193" s="70">
        <f t="shared" si="44"/>
        <v>18</v>
      </c>
      <c r="AQ193" s="70"/>
      <c r="AR193" s="70"/>
      <c r="AS193" s="70"/>
      <c r="AT193" s="70"/>
      <c r="AU193" s="70"/>
      <c r="AV193" s="70"/>
      <c r="AW193" s="70"/>
      <c r="AX193" s="70"/>
      <c r="AY193" s="70"/>
      <c r="AZ193" s="70"/>
      <c r="BA193" s="70"/>
      <c r="BB193" s="70"/>
      <c r="BC193" s="70"/>
      <c r="BD193" s="70"/>
      <c r="BE193" s="70"/>
      <c r="BF193" s="70"/>
      <c r="BG193" s="70"/>
      <c r="BH193" s="70"/>
      <c r="BI193" s="70"/>
      <c r="BJ193" s="70"/>
      <c r="BK193" s="70"/>
      <c r="BL193" s="102">
        <f t="shared" si="44"/>
        <v>15.373828685333184</v>
      </c>
      <c r="BM193" s="151"/>
      <c r="BN193" s="151"/>
      <c r="BO193" s="151"/>
      <c r="BP193" s="151"/>
      <c r="BQ193" s="151"/>
      <c r="BR193" s="151"/>
      <c r="BS193" s="151"/>
      <c r="BT193" s="151"/>
      <c r="BU193" s="151"/>
      <c r="BV193" s="151"/>
      <c r="BW193" s="151"/>
      <c r="BX193" s="151"/>
      <c r="BY193" s="151"/>
      <c r="BZ193" s="151"/>
      <c r="CA193" s="151"/>
      <c r="CB193" s="151"/>
      <c r="CC193" s="151"/>
      <c r="CD193" s="151"/>
      <c r="CE193" s="151"/>
      <c r="CF193" s="83"/>
      <c r="CG193" s="83"/>
      <c r="CH193" s="83"/>
      <c r="CI193" s="98"/>
      <c r="CJ193" s="83"/>
      <c r="CK193" s="83"/>
      <c r="CL193" s="151"/>
      <c r="CM193" s="83"/>
      <c r="CN193" s="151"/>
      <c r="CO193" s="83"/>
      <c r="CP193" s="151"/>
      <c r="CQ193" s="151"/>
      <c r="CR193" s="151"/>
      <c r="CS193" s="151"/>
      <c r="CT193" s="83"/>
      <c r="CU193" s="151"/>
      <c r="CV193" s="151"/>
      <c r="CW193" s="151"/>
      <c r="CX193" s="151"/>
      <c r="CY193" s="151"/>
      <c r="CZ193" s="151"/>
      <c r="DA193" s="151"/>
      <c r="DB193" s="151"/>
      <c r="DC193" s="83"/>
      <c r="DD193" s="151"/>
      <c r="DE193" s="151"/>
      <c r="DF193" s="151"/>
      <c r="DG193" s="151"/>
      <c r="DH193" s="151"/>
      <c r="DI193" s="151"/>
      <c r="DJ193" s="83"/>
      <c r="DK193" s="154"/>
    </row>
    <row r="194" spans="1:115" s="155" customFormat="1" ht="21.75" customHeight="1" x14ac:dyDescent="0.25">
      <c r="A194" s="60"/>
      <c r="B194" s="61"/>
      <c r="C194" s="61"/>
      <c r="D194" s="62"/>
      <c r="E194" s="63"/>
      <c r="F194" s="63"/>
      <c r="G194" s="61"/>
      <c r="H194" s="61"/>
      <c r="I194" s="63"/>
      <c r="J194" s="61"/>
      <c r="K194" s="64"/>
      <c r="L194" s="64"/>
      <c r="M194" s="65"/>
      <c r="N194" s="65"/>
      <c r="O194" s="66"/>
      <c r="P194" s="67"/>
      <c r="Q194" s="67"/>
      <c r="R194" s="67"/>
      <c r="S194" s="67"/>
      <c r="T194" s="68"/>
      <c r="U194" s="61"/>
      <c r="V194" s="62"/>
      <c r="W194" s="83"/>
      <c r="X194" s="83"/>
      <c r="Y194" s="83"/>
      <c r="Z194" s="83"/>
      <c r="AA194" s="83"/>
      <c r="AB194" s="83"/>
      <c r="AC194" s="148"/>
      <c r="AD194" s="149"/>
      <c r="AE194" s="150"/>
      <c r="AF194" s="96"/>
      <c r="AG194" s="96"/>
      <c r="AH194" s="99"/>
      <c r="AI194" s="99"/>
      <c r="AJ194" s="99"/>
      <c r="AK194" s="99"/>
      <c r="AL194" s="99"/>
      <c r="AM194" s="99"/>
      <c r="AN194" s="99"/>
      <c r="AO194" s="99"/>
      <c r="AP194" s="99"/>
      <c r="AQ194" s="99"/>
      <c r="AR194" s="99"/>
      <c r="AS194" s="99"/>
      <c r="AT194" s="99"/>
      <c r="AU194" s="99"/>
      <c r="AV194" s="99"/>
      <c r="AW194" s="99"/>
      <c r="AX194" s="99"/>
      <c r="AY194" s="99"/>
      <c r="AZ194" s="99"/>
      <c r="BA194" s="99"/>
      <c r="BB194" s="99"/>
      <c r="BC194" s="99"/>
      <c r="BD194" s="99"/>
      <c r="BE194" s="99"/>
      <c r="BF194" s="99"/>
      <c r="BG194" s="99"/>
      <c r="BH194" s="99"/>
      <c r="BI194" s="99"/>
      <c r="BJ194" s="99"/>
      <c r="BK194" s="99"/>
      <c r="BL194" s="99"/>
      <c r="BM194" s="151"/>
      <c r="BN194" s="151"/>
      <c r="BO194" s="151"/>
      <c r="BP194" s="151"/>
      <c r="BQ194" s="151"/>
      <c r="BR194" s="151"/>
      <c r="BS194" s="151"/>
      <c r="BT194" s="151"/>
      <c r="BU194" s="151"/>
      <c r="BV194" s="151"/>
      <c r="BW194" s="151"/>
      <c r="BX194" s="151"/>
      <c r="BY194" s="151"/>
      <c r="BZ194" s="151"/>
      <c r="CA194" s="151"/>
      <c r="CB194" s="151"/>
      <c r="CC194" s="151"/>
      <c r="CD194" s="151"/>
      <c r="CE194" s="151"/>
      <c r="CF194" s="83"/>
      <c r="CG194" s="83"/>
      <c r="CH194" s="83"/>
      <c r="CI194" s="98"/>
      <c r="CJ194" s="83"/>
      <c r="CK194" s="83"/>
      <c r="CL194" s="151"/>
      <c r="CM194" s="83"/>
      <c r="CN194" s="151"/>
      <c r="CO194" s="83"/>
      <c r="CP194" s="151"/>
      <c r="CQ194" s="151"/>
      <c r="CR194" s="151"/>
      <c r="CS194" s="151"/>
      <c r="CT194" s="83"/>
      <c r="CU194" s="151"/>
      <c r="CV194" s="151"/>
      <c r="CW194" s="151"/>
      <c r="CX194" s="151"/>
      <c r="CY194" s="151"/>
      <c r="CZ194" s="151"/>
      <c r="DA194" s="151"/>
      <c r="DB194" s="151"/>
      <c r="DC194" s="83"/>
      <c r="DD194" s="151"/>
      <c r="DE194" s="151"/>
      <c r="DF194" s="151"/>
      <c r="DG194" s="151"/>
      <c r="DH194" s="151"/>
      <c r="DI194" s="151"/>
      <c r="DJ194" s="83"/>
      <c r="DK194" s="154"/>
    </row>
    <row r="195" spans="1:115" s="11" customFormat="1" ht="21.75" customHeight="1" x14ac:dyDescent="0.25">
      <c r="A195" s="17"/>
      <c r="B195" s="18"/>
      <c r="C195" s="18"/>
      <c r="D195" s="19"/>
      <c r="E195" s="18"/>
      <c r="F195" s="18"/>
      <c r="G195" s="18"/>
      <c r="H195" s="18"/>
      <c r="I195" s="18"/>
      <c r="J195" s="18"/>
      <c r="K195" s="18"/>
      <c r="L195" s="18"/>
      <c r="M195" s="22"/>
      <c r="N195" s="22"/>
      <c r="O195" s="46"/>
      <c r="P195" s="51"/>
      <c r="Q195" s="51"/>
      <c r="R195" s="51"/>
      <c r="S195" s="51"/>
      <c r="T195" s="52"/>
      <c r="U195" s="18"/>
      <c r="V195" s="19"/>
      <c r="W195" s="19"/>
      <c r="X195" s="19"/>
      <c r="Y195" s="19"/>
      <c r="Z195" s="19"/>
      <c r="AA195" s="19"/>
      <c r="AB195" s="19"/>
      <c r="AC195" s="158"/>
      <c r="AD195" s="159"/>
      <c r="AE195" s="158"/>
      <c r="AF195" s="97"/>
      <c r="AG195" s="97"/>
      <c r="AH195" s="100"/>
      <c r="AI195" s="18"/>
      <c r="AJ195" s="18"/>
      <c r="AK195" s="18"/>
      <c r="AL195" s="18"/>
      <c r="AM195" s="18"/>
      <c r="AN195" s="18"/>
      <c r="AO195" s="19"/>
      <c r="AP195" s="19"/>
      <c r="AQ195" s="35"/>
      <c r="AR195" s="18"/>
      <c r="AS195" s="35"/>
      <c r="AT195" s="18"/>
      <c r="AU195" s="35"/>
      <c r="AV195" s="19"/>
      <c r="AW195" s="18"/>
      <c r="AX195" s="19"/>
      <c r="AY195" s="18"/>
      <c r="AZ195" s="18"/>
      <c r="BA195" s="18"/>
      <c r="BB195" s="18"/>
      <c r="BC195" s="18"/>
      <c r="BD195" s="19"/>
      <c r="BE195" s="18"/>
      <c r="BF195" s="19"/>
      <c r="BG195" s="18"/>
      <c r="BH195" s="18"/>
      <c r="BI195" s="18"/>
      <c r="BJ195" s="18"/>
      <c r="BK195" s="18"/>
      <c r="BL195" s="25" t="str">
        <f t="shared" ref="BL195" si="45">IF(OR(BK195="",BQ195=""),"",BK195+BQ195)</f>
        <v/>
      </c>
      <c r="BM195" s="18"/>
      <c r="BN195" s="18"/>
      <c r="BO195" s="18"/>
      <c r="BP195" s="18"/>
      <c r="BQ195" s="18"/>
      <c r="BR195" s="18"/>
      <c r="BS195" s="18"/>
      <c r="BT195" s="18"/>
      <c r="BU195" s="18"/>
      <c r="BV195" s="18"/>
      <c r="BW195" s="18"/>
      <c r="BX195" s="18"/>
      <c r="BY195" s="18"/>
      <c r="BZ195" s="18"/>
      <c r="CA195" s="18"/>
      <c r="CB195" s="18"/>
      <c r="CC195" s="18"/>
      <c r="CD195" s="18"/>
      <c r="CE195" s="18"/>
      <c r="CF195" s="19"/>
      <c r="CG195" s="19"/>
      <c r="CH195" s="19"/>
      <c r="CI195" s="31"/>
      <c r="CJ195" s="19"/>
      <c r="CK195" s="19"/>
      <c r="CL195" s="18"/>
      <c r="CM195" s="19"/>
      <c r="CN195" s="18"/>
      <c r="CO195" s="19"/>
      <c r="CP195" s="18"/>
      <c r="CQ195" s="18"/>
      <c r="CR195" s="18"/>
      <c r="CS195" s="18"/>
      <c r="CT195" s="19"/>
      <c r="CU195" s="18"/>
      <c r="CV195" s="18"/>
      <c r="CW195" s="18"/>
      <c r="CX195" s="18"/>
      <c r="CY195" s="18"/>
      <c r="CZ195" s="18"/>
      <c r="DA195" s="18"/>
      <c r="DB195" s="18"/>
      <c r="DC195" s="19"/>
      <c r="DD195" s="18"/>
      <c r="DE195" s="18"/>
      <c r="DF195" s="18"/>
      <c r="DG195" s="18"/>
      <c r="DH195" s="18"/>
      <c r="DI195" s="18"/>
      <c r="DJ195" s="19"/>
      <c r="DK195" s="23"/>
    </row>
    <row r="196" spans="1:115" s="33" customFormat="1" ht="21.75" customHeight="1" x14ac:dyDescent="0.25">
      <c r="A196" s="17">
        <v>4</v>
      </c>
      <c r="B196" s="18" t="s">
        <v>133</v>
      </c>
      <c r="C196" s="18" t="s">
        <v>109</v>
      </c>
      <c r="D196" s="19" t="s">
        <v>134</v>
      </c>
      <c r="E196" s="20" t="s">
        <v>135</v>
      </c>
      <c r="F196" s="20" t="s">
        <v>136</v>
      </c>
      <c r="G196" s="18" t="s">
        <v>137</v>
      </c>
      <c r="H196" s="18" t="s">
        <v>138</v>
      </c>
      <c r="I196" s="20" t="s">
        <v>139</v>
      </c>
      <c r="J196" s="18" t="s">
        <v>140</v>
      </c>
      <c r="K196" s="21">
        <v>3858</v>
      </c>
      <c r="L196" s="21">
        <v>3876</v>
      </c>
      <c r="M196" s="18">
        <v>3880</v>
      </c>
      <c r="N196" s="18">
        <v>6359</v>
      </c>
      <c r="O196" s="46">
        <v>6362</v>
      </c>
      <c r="P196" s="51">
        <v>6393938</v>
      </c>
      <c r="Q196" s="51">
        <v>6102117</v>
      </c>
      <c r="R196" s="51">
        <v>6723272</v>
      </c>
      <c r="S196" s="51">
        <v>9837568</v>
      </c>
      <c r="T196" s="52">
        <v>11791214</v>
      </c>
      <c r="U196" s="18"/>
      <c r="V196" s="19" t="s">
        <v>98</v>
      </c>
      <c r="W196" s="19">
        <v>42</v>
      </c>
      <c r="X196" s="19">
        <v>1276</v>
      </c>
      <c r="Y196" s="19">
        <v>120</v>
      </c>
      <c r="Z196" s="19">
        <v>473971</v>
      </c>
      <c r="AA196" s="223">
        <v>17</v>
      </c>
      <c r="AB196" s="19">
        <v>297866</v>
      </c>
      <c r="AC196" s="94">
        <f t="shared" ref="AC196:AC221" si="46">IF(OR(X196="",W196=""),"",X196/W196)</f>
        <v>30.38095238095238</v>
      </c>
      <c r="AD196" s="88">
        <f t="shared" ref="AD196:AD221" si="47">IF(OR(X196="",O196=""),"",X196/O196)</f>
        <v>0.20056585979251806</v>
      </c>
      <c r="AE196" s="94">
        <f t="shared" ref="AE196:AE221" si="48">IF(OR(Y196="",W196=""),"",Y196/W196)</f>
        <v>2.8571428571428572</v>
      </c>
      <c r="AF196" s="95">
        <f t="shared" ref="AF196:AF221" si="49">IF(OR(Y196="",X196=""),"",(Y196*1000/X196))</f>
        <v>94.043887147335425</v>
      </c>
      <c r="AG196" s="95">
        <f t="shared" ref="AG196:AG221" si="50">IF(OR(Z196="",W196=""),"",Z196/W196)</f>
        <v>11285.023809523809</v>
      </c>
      <c r="AH196" s="91">
        <f t="shared" ref="AH196:AH221" si="51">IF(OR(Z196="",O196=""),"",Z196/O196)</f>
        <v>74.500314366551393</v>
      </c>
      <c r="AI196" s="18">
        <v>13</v>
      </c>
      <c r="AJ196" s="18">
        <v>85</v>
      </c>
      <c r="AK196" s="18"/>
      <c r="AL196" s="18"/>
      <c r="AM196" s="18">
        <v>1</v>
      </c>
      <c r="AN196" s="18">
        <v>1</v>
      </c>
      <c r="AO196" s="19"/>
      <c r="AP196" s="223">
        <v>20</v>
      </c>
      <c r="AQ196" s="35">
        <v>1</v>
      </c>
      <c r="AR196" s="18"/>
      <c r="AS196" s="35">
        <v>0.5</v>
      </c>
      <c r="AT196" s="18"/>
      <c r="AU196" s="35">
        <v>0.5</v>
      </c>
      <c r="AV196" s="19"/>
      <c r="AW196" s="18" t="s">
        <v>141</v>
      </c>
      <c r="AX196" s="19">
        <v>98</v>
      </c>
      <c r="AY196" s="18" t="s">
        <v>100</v>
      </c>
      <c r="AZ196" s="18" t="s">
        <v>100</v>
      </c>
      <c r="BA196" s="18" t="s">
        <v>100</v>
      </c>
      <c r="BB196" s="18" t="s">
        <v>100</v>
      </c>
      <c r="BC196" s="18" t="s">
        <v>98</v>
      </c>
      <c r="BD196" s="19" t="s">
        <v>142</v>
      </c>
      <c r="BE196" s="18" t="s">
        <v>102</v>
      </c>
      <c r="BF196" s="19"/>
      <c r="BG196" s="18"/>
      <c r="BH196" s="18"/>
      <c r="BI196" s="18"/>
      <c r="BJ196" s="18"/>
      <c r="BK196" s="18">
        <v>92000</v>
      </c>
      <c r="BL196" s="230">
        <f>IF(OR(BK196="",BQ196=""),"",(BK196+BQ196)/O196)</f>
        <v>18.469977994341402</v>
      </c>
      <c r="BM196" s="18"/>
      <c r="BN196" s="18"/>
      <c r="BO196" s="18"/>
      <c r="BP196" s="18"/>
      <c r="BQ196" s="18">
        <v>25506</v>
      </c>
      <c r="BR196" s="18"/>
      <c r="BS196" s="18"/>
      <c r="BT196" s="18"/>
      <c r="BU196" s="18"/>
      <c r="BV196" s="18">
        <v>31543</v>
      </c>
      <c r="BW196" s="18"/>
      <c r="BX196" s="18"/>
      <c r="BY196" s="18"/>
      <c r="BZ196" s="18"/>
      <c r="CA196" s="18"/>
      <c r="CB196" s="18"/>
      <c r="CC196" s="18"/>
      <c r="CD196" s="18"/>
      <c r="CE196" s="18"/>
      <c r="CF196" s="19"/>
      <c r="CG196" s="19" t="s">
        <v>98</v>
      </c>
      <c r="CH196" s="19" t="s">
        <v>143</v>
      </c>
      <c r="CI196" s="36"/>
      <c r="CJ196" s="19" t="s">
        <v>144</v>
      </c>
      <c r="CK196" s="19" t="s">
        <v>105</v>
      </c>
      <c r="CL196" s="18" t="s">
        <v>100</v>
      </c>
      <c r="CM196" s="19"/>
      <c r="CN196" s="18" t="s">
        <v>100</v>
      </c>
      <c r="CO196" s="19"/>
      <c r="CP196" s="18" t="s">
        <v>98</v>
      </c>
      <c r="CQ196" s="18" t="s">
        <v>98</v>
      </c>
      <c r="CR196" s="18" t="s">
        <v>100</v>
      </c>
      <c r="CS196" s="18" t="s">
        <v>100</v>
      </c>
      <c r="CT196" s="19"/>
      <c r="CU196" s="18" t="s">
        <v>100</v>
      </c>
      <c r="CV196" s="18" t="s">
        <v>98</v>
      </c>
      <c r="CW196" s="18" t="s">
        <v>98</v>
      </c>
      <c r="CX196" s="18" t="s">
        <v>98</v>
      </c>
      <c r="CY196" s="18" t="s">
        <v>98</v>
      </c>
      <c r="CZ196" s="18" t="s">
        <v>98</v>
      </c>
      <c r="DA196" s="18" t="s">
        <v>100</v>
      </c>
      <c r="DB196" s="18" t="s">
        <v>100</v>
      </c>
      <c r="DC196" s="19"/>
      <c r="DD196" s="18" t="s">
        <v>98</v>
      </c>
      <c r="DE196" s="18" t="s">
        <v>100</v>
      </c>
      <c r="DF196" s="18" t="s">
        <v>100</v>
      </c>
      <c r="DG196" s="18" t="s">
        <v>98</v>
      </c>
      <c r="DH196" s="18" t="s">
        <v>98</v>
      </c>
      <c r="DI196" s="18" t="s">
        <v>100</v>
      </c>
      <c r="DJ196" s="19"/>
      <c r="DK196" s="23"/>
    </row>
    <row r="197" spans="1:115" s="33" customFormat="1" ht="21.75" customHeight="1" x14ac:dyDescent="0.25">
      <c r="A197" s="17">
        <v>12</v>
      </c>
      <c r="B197" s="18" t="s">
        <v>227</v>
      </c>
      <c r="C197" s="18" t="s">
        <v>109</v>
      </c>
      <c r="D197" s="19" t="s">
        <v>228</v>
      </c>
      <c r="E197" s="20" t="s">
        <v>229</v>
      </c>
      <c r="F197" s="20" t="s">
        <v>230</v>
      </c>
      <c r="G197" s="18" t="s">
        <v>231</v>
      </c>
      <c r="H197" s="18" t="s">
        <v>232</v>
      </c>
      <c r="I197" s="20" t="s">
        <v>233</v>
      </c>
      <c r="J197" s="18" t="s">
        <v>231</v>
      </c>
      <c r="K197" s="21">
        <v>7565</v>
      </c>
      <c r="L197" s="21">
        <v>7642</v>
      </c>
      <c r="M197" s="22">
        <v>7661</v>
      </c>
      <c r="N197" s="22">
        <v>7666</v>
      </c>
      <c r="O197" s="46">
        <v>7630</v>
      </c>
      <c r="P197" s="51">
        <v>9987000</v>
      </c>
      <c r="Q197" s="51">
        <v>12796000</v>
      </c>
      <c r="R197" s="51">
        <v>9890000</v>
      </c>
      <c r="S197" s="51">
        <v>9794000</v>
      </c>
      <c r="T197" s="52">
        <v>10187000</v>
      </c>
      <c r="U197" s="18" t="s">
        <v>234</v>
      </c>
      <c r="V197" s="19" t="s">
        <v>100</v>
      </c>
      <c r="W197" s="19">
        <v>49</v>
      </c>
      <c r="X197" s="19">
        <v>1270</v>
      </c>
      <c r="Y197" s="19">
        <v>200</v>
      </c>
      <c r="Z197" s="19">
        <v>449344</v>
      </c>
      <c r="AA197" s="223">
        <v>18</v>
      </c>
      <c r="AB197" s="19">
        <v>350000</v>
      </c>
      <c r="AC197" s="94">
        <f t="shared" si="46"/>
        <v>25.918367346938776</v>
      </c>
      <c r="AD197" s="88">
        <f t="shared" si="47"/>
        <v>0.16644823066841416</v>
      </c>
      <c r="AE197" s="94">
        <f t="shared" si="48"/>
        <v>4.0816326530612246</v>
      </c>
      <c r="AF197" s="95">
        <f t="shared" si="49"/>
        <v>157.48031496062993</v>
      </c>
      <c r="AG197" s="95">
        <f t="shared" si="50"/>
        <v>9170.2857142857138</v>
      </c>
      <c r="AH197" s="91">
        <f t="shared" si="51"/>
        <v>58.891743119266053</v>
      </c>
      <c r="AI197" s="18">
        <v>43</v>
      </c>
      <c r="AJ197" s="18">
        <v>45</v>
      </c>
      <c r="AK197" s="18"/>
      <c r="AL197" s="18">
        <v>10</v>
      </c>
      <c r="AM197" s="18"/>
      <c r="AN197" s="18">
        <v>2</v>
      </c>
      <c r="AO197" s="19"/>
      <c r="AP197" s="223">
        <v>15</v>
      </c>
      <c r="AQ197" s="18" t="s">
        <v>99</v>
      </c>
      <c r="AR197" s="18"/>
      <c r="AS197" s="18" t="s">
        <v>99</v>
      </c>
      <c r="AT197" s="18"/>
      <c r="AU197" s="18" t="s">
        <v>99</v>
      </c>
      <c r="AV197" s="19"/>
      <c r="AW197" s="18" t="s">
        <v>98</v>
      </c>
      <c r="AX197" s="19"/>
      <c r="AY197" s="18" t="s">
        <v>98</v>
      </c>
      <c r="AZ197" s="18" t="s">
        <v>100</v>
      </c>
      <c r="BA197" s="18" t="s">
        <v>100</v>
      </c>
      <c r="BB197" s="18" t="s">
        <v>100</v>
      </c>
      <c r="BC197" s="18" t="s">
        <v>100</v>
      </c>
      <c r="BD197" s="19"/>
      <c r="BE197" s="18" t="s">
        <v>102</v>
      </c>
      <c r="BF197" s="19"/>
      <c r="BG197" s="18">
        <v>65533</v>
      </c>
      <c r="BH197" s="18">
        <v>72847</v>
      </c>
      <c r="BI197" s="18">
        <v>77974</v>
      </c>
      <c r="BJ197" s="18">
        <v>83410</v>
      </c>
      <c r="BK197" s="18">
        <v>81433</v>
      </c>
      <c r="BL197" s="230">
        <f t="shared" ref="BL197:BL221" si="52">IF(OR(BK197="",BQ197=""),"",(BK197+BQ197)/O197)</f>
        <v>14.779292267365662</v>
      </c>
      <c r="BM197" s="18">
        <v>32862</v>
      </c>
      <c r="BN197" s="18">
        <v>37076</v>
      </c>
      <c r="BO197" s="18">
        <v>28134</v>
      </c>
      <c r="BP197" s="18">
        <v>27757</v>
      </c>
      <c r="BQ197" s="18">
        <v>31333</v>
      </c>
      <c r="BR197" s="18">
        <v>12834</v>
      </c>
      <c r="BS197" s="18"/>
      <c r="BT197" s="18">
        <v>33297</v>
      </c>
      <c r="BU197" s="18">
        <v>20591</v>
      </c>
      <c r="BV197" s="18">
        <v>41246</v>
      </c>
      <c r="BW197" s="18"/>
      <c r="BX197" s="18"/>
      <c r="BY197" s="18"/>
      <c r="BZ197" s="18"/>
      <c r="CA197" s="18"/>
      <c r="CB197" s="18">
        <v>7000</v>
      </c>
      <c r="CC197" s="18">
        <v>7000</v>
      </c>
      <c r="CD197" s="18">
        <v>7000</v>
      </c>
      <c r="CE197" s="18">
        <v>7000</v>
      </c>
      <c r="CF197" s="19">
        <v>7000</v>
      </c>
      <c r="CG197" s="19" t="s">
        <v>98</v>
      </c>
      <c r="CH197" s="19" t="s">
        <v>235</v>
      </c>
      <c r="CI197" s="18" t="s">
        <v>104</v>
      </c>
      <c r="CJ197" s="19"/>
      <c r="CK197" s="19" t="s">
        <v>105</v>
      </c>
      <c r="CL197" s="18" t="s">
        <v>98</v>
      </c>
      <c r="CM197" s="19" t="s">
        <v>236</v>
      </c>
      <c r="CN197" s="18" t="s">
        <v>98</v>
      </c>
      <c r="CO197" s="19" t="s">
        <v>236</v>
      </c>
      <c r="CP197" s="18" t="s">
        <v>98</v>
      </c>
      <c r="CQ197" s="18" t="s">
        <v>98</v>
      </c>
      <c r="CR197" s="18" t="s">
        <v>100</v>
      </c>
      <c r="CS197" s="18" t="s">
        <v>98</v>
      </c>
      <c r="CT197" s="19" t="s">
        <v>237</v>
      </c>
      <c r="CU197" s="18" t="s">
        <v>100</v>
      </c>
      <c r="CV197" s="18" t="s">
        <v>98</v>
      </c>
      <c r="CW197" s="18" t="s">
        <v>98</v>
      </c>
      <c r="CX197" s="18" t="s">
        <v>98</v>
      </c>
      <c r="CY197" s="18" t="s">
        <v>100</v>
      </c>
      <c r="CZ197" s="18" t="s">
        <v>98</v>
      </c>
      <c r="DA197" s="18" t="s">
        <v>98</v>
      </c>
      <c r="DB197" s="18" t="s">
        <v>100</v>
      </c>
      <c r="DC197" s="19"/>
      <c r="DD197" s="18" t="s">
        <v>100</v>
      </c>
      <c r="DE197" s="18" t="s">
        <v>100</v>
      </c>
      <c r="DF197" s="18" t="s">
        <v>100</v>
      </c>
      <c r="DG197" s="18" t="s">
        <v>98</v>
      </c>
      <c r="DH197" s="18" t="s">
        <v>100</v>
      </c>
      <c r="DI197" s="18" t="s">
        <v>100</v>
      </c>
      <c r="DJ197" s="19"/>
      <c r="DK197" s="23"/>
    </row>
    <row r="198" spans="1:115" s="11" customFormat="1" ht="21.75" customHeight="1" x14ac:dyDescent="0.25">
      <c r="A198" s="24">
        <v>13</v>
      </c>
      <c r="B198" s="25" t="s">
        <v>238</v>
      </c>
      <c r="C198" s="25" t="s">
        <v>109</v>
      </c>
      <c r="D198" s="26" t="s">
        <v>239</v>
      </c>
      <c r="E198" s="27" t="s">
        <v>240</v>
      </c>
      <c r="F198" s="27" t="s">
        <v>241</v>
      </c>
      <c r="G198" s="25" t="s">
        <v>242</v>
      </c>
      <c r="H198" s="25" t="s">
        <v>168</v>
      </c>
      <c r="I198" s="27" t="s">
        <v>243</v>
      </c>
      <c r="J198" s="25" t="s">
        <v>244</v>
      </c>
      <c r="K198" s="28">
        <v>8962</v>
      </c>
      <c r="L198" s="28">
        <v>8909</v>
      </c>
      <c r="M198" s="29">
        <v>8803</v>
      </c>
      <c r="N198" s="29">
        <v>8809</v>
      </c>
      <c r="O198" s="47">
        <v>8820</v>
      </c>
      <c r="P198" s="53">
        <v>9910153</v>
      </c>
      <c r="Q198" s="53">
        <v>9770568</v>
      </c>
      <c r="R198" s="53">
        <v>10832610</v>
      </c>
      <c r="S198" s="53">
        <v>10624371</v>
      </c>
      <c r="T198" s="54">
        <v>10282128</v>
      </c>
      <c r="U198" s="25" t="s">
        <v>245</v>
      </c>
      <c r="V198" s="26" t="s">
        <v>100</v>
      </c>
      <c r="W198" s="26">
        <v>55</v>
      </c>
      <c r="X198" s="26">
        <v>1700</v>
      </c>
      <c r="Y198" s="26">
        <v>230</v>
      </c>
      <c r="Z198" s="26">
        <v>771735</v>
      </c>
      <c r="AA198" s="222">
        <v>21</v>
      </c>
      <c r="AB198" s="26"/>
      <c r="AC198" s="94">
        <f t="shared" si="46"/>
        <v>30.90909090909091</v>
      </c>
      <c r="AD198" s="88">
        <f t="shared" si="47"/>
        <v>0.1927437641723356</v>
      </c>
      <c r="AE198" s="94">
        <f t="shared" si="48"/>
        <v>4.1818181818181817</v>
      </c>
      <c r="AF198" s="95">
        <f t="shared" si="49"/>
        <v>135.29411764705881</v>
      </c>
      <c r="AG198" s="95">
        <f t="shared" si="50"/>
        <v>14031.545454545454</v>
      </c>
      <c r="AH198" s="91">
        <f t="shared" si="51"/>
        <v>87.498299319727892</v>
      </c>
      <c r="AI198" s="25">
        <v>8</v>
      </c>
      <c r="AJ198" s="25">
        <v>91</v>
      </c>
      <c r="AK198" s="25"/>
      <c r="AL198" s="25"/>
      <c r="AM198" s="25"/>
      <c r="AN198" s="25">
        <v>1</v>
      </c>
      <c r="AO198" s="26"/>
      <c r="AP198" s="222">
        <v>10</v>
      </c>
      <c r="AQ198" s="30">
        <v>1</v>
      </c>
      <c r="AR198" s="25"/>
      <c r="AS198" s="30">
        <v>0.5</v>
      </c>
      <c r="AT198" s="25"/>
      <c r="AU198" s="30">
        <v>1</v>
      </c>
      <c r="AV198" s="26"/>
      <c r="AW198" s="25" t="s">
        <v>98</v>
      </c>
      <c r="AX198" s="26"/>
      <c r="AY198" s="25" t="s">
        <v>100</v>
      </c>
      <c r="AZ198" s="25" t="s">
        <v>98</v>
      </c>
      <c r="BA198" s="25" t="s">
        <v>100</v>
      </c>
      <c r="BB198" s="25" t="s">
        <v>100</v>
      </c>
      <c r="BC198" s="25" t="s">
        <v>100</v>
      </c>
      <c r="BD198" s="26"/>
      <c r="BE198" s="25" t="s">
        <v>102</v>
      </c>
      <c r="BF198" s="26"/>
      <c r="BG198" s="25">
        <v>148189</v>
      </c>
      <c r="BH198" s="25">
        <v>166905</v>
      </c>
      <c r="BI198" s="25">
        <v>161520</v>
      </c>
      <c r="BJ198" s="25">
        <v>164632</v>
      </c>
      <c r="BK198" s="25">
        <v>191351</v>
      </c>
      <c r="BL198" s="230">
        <f t="shared" si="52"/>
        <v>28.257142857142856</v>
      </c>
      <c r="BM198" s="25">
        <v>51698</v>
      </c>
      <c r="BN198" s="25">
        <v>44997</v>
      </c>
      <c r="BO198" s="25">
        <v>44985</v>
      </c>
      <c r="BP198" s="25">
        <v>43203</v>
      </c>
      <c r="BQ198" s="25">
        <v>57877</v>
      </c>
      <c r="BR198" s="25"/>
      <c r="BS198" s="25"/>
      <c r="BT198" s="25"/>
      <c r="BU198" s="25"/>
      <c r="BV198" s="25"/>
      <c r="BW198" s="25"/>
      <c r="BX198" s="25"/>
      <c r="BY198" s="25"/>
      <c r="BZ198" s="25"/>
      <c r="CA198" s="25"/>
      <c r="CB198" s="25">
        <v>39500</v>
      </c>
      <c r="CC198" s="25">
        <v>40000</v>
      </c>
      <c r="CD198" s="25">
        <v>43000</v>
      </c>
      <c r="CE198" s="25">
        <v>45000</v>
      </c>
      <c r="CF198" s="26">
        <v>47000</v>
      </c>
      <c r="CG198" s="26" t="s">
        <v>100</v>
      </c>
      <c r="CH198" s="26" t="s">
        <v>235</v>
      </c>
      <c r="CI198" s="25" t="s">
        <v>104</v>
      </c>
      <c r="CJ198" s="26" t="s">
        <v>246</v>
      </c>
      <c r="CK198" s="26" t="s">
        <v>105</v>
      </c>
      <c r="CL198" s="25" t="s">
        <v>98</v>
      </c>
      <c r="CM198" s="26"/>
      <c r="CN198" s="25" t="s">
        <v>98</v>
      </c>
      <c r="CO198" s="26"/>
      <c r="CP198" s="25" t="s">
        <v>100</v>
      </c>
      <c r="CQ198" s="25" t="s">
        <v>98</v>
      </c>
      <c r="CR198" s="25" t="s">
        <v>100</v>
      </c>
      <c r="CS198" s="25" t="s">
        <v>100</v>
      </c>
      <c r="CT198" s="26"/>
      <c r="CU198" s="25" t="s">
        <v>100</v>
      </c>
      <c r="CV198" s="25" t="s">
        <v>98</v>
      </c>
      <c r="CW198" s="25" t="s">
        <v>100</v>
      </c>
      <c r="CX198" s="25" t="s">
        <v>98</v>
      </c>
      <c r="CY198" s="25" t="s">
        <v>100</v>
      </c>
      <c r="CZ198" s="25" t="s">
        <v>100</v>
      </c>
      <c r="DA198" s="25" t="s">
        <v>100</v>
      </c>
      <c r="DB198" s="25" t="s">
        <v>100</v>
      </c>
      <c r="DC198" s="26"/>
      <c r="DD198" s="25" t="s">
        <v>98</v>
      </c>
      <c r="DE198" s="25" t="s">
        <v>100</v>
      </c>
      <c r="DF198" s="25" t="s">
        <v>100</v>
      </c>
      <c r="DG198" s="25" t="s">
        <v>100</v>
      </c>
      <c r="DH198" s="25" t="s">
        <v>100</v>
      </c>
      <c r="DI198" s="25" t="s">
        <v>100</v>
      </c>
      <c r="DJ198" s="26"/>
      <c r="DK198" s="32"/>
    </row>
    <row r="199" spans="1:115" s="11" customFormat="1" ht="21.75" customHeight="1" x14ac:dyDescent="0.25">
      <c r="A199" s="24">
        <v>8</v>
      </c>
      <c r="B199" s="25" t="s">
        <v>180</v>
      </c>
      <c r="C199" s="25" t="s">
        <v>181</v>
      </c>
      <c r="D199" s="26" t="s">
        <v>182</v>
      </c>
      <c r="E199" s="27" t="s">
        <v>183</v>
      </c>
      <c r="F199" s="27" t="s">
        <v>184</v>
      </c>
      <c r="G199" s="25" t="s">
        <v>185</v>
      </c>
      <c r="H199" s="25" t="s">
        <v>186</v>
      </c>
      <c r="I199" s="27" t="s">
        <v>187</v>
      </c>
      <c r="J199" s="25" t="s">
        <v>188</v>
      </c>
      <c r="K199" s="28">
        <v>5891</v>
      </c>
      <c r="L199" s="28">
        <v>5782</v>
      </c>
      <c r="M199" s="29">
        <v>5766</v>
      </c>
      <c r="N199" s="29">
        <v>5723</v>
      </c>
      <c r="O199" s="47">
        <v>5684</v>
      </c>
      <c r="P199" s="53">
        <v>11220000</v>
      </c>
      <c r="Q199" s="53">
        <v>12800000</v>
      </c>
      <c r="R199" s="53">
        <v>13170000</v>
      </c>
      <c r="S199" s="53">
        <v>16780000</v>
      </c>
      <c r="T199" s="54">
        <v>6157660</v>
      </c>
      <c r="U199" s="25" t="s">
        <v>189</v>
      </c>
      <c r="V199" s="26" t="s">
        <v>100</v>
      </c>
      <c r="W199" s="26">
        <v>40</v>
      </c>
      <c r="X199" s="26">
        <v>1275</v>
      </c>
      <c r="Y199" s="26">
        <v>135</v>
      </c>
      <c r="Z199" s="26">
        <v>384900</v>
      </c>
      <c r="AA199" s="225">
        <v>28</v>
      </c>
      <c r="AB199" s="26">
        <v>200000</v>
      </c>
      <c r="AC199" s="94">
        <f t="shared" si="46"/>
        <v>31.875</v>
      </c>
      <c r="AD199" s="88">
        <f t="shared" si="47"/>
        <v>0.22431386347642504</v>
      </c>
      <c r="AE199" s="94">
        <f t="shared" si="48"/>
        <v>3.375</v>
      </c>
      <c r="AF199" s="95">
        <f t="shared" si="49"/>
        <v>105.88235294117646</v>
      </c>
      <c r="AG199" s="95">
        <f t="shared" si="50"/>
        <v>9622.5</v>
      </c>
      <c r="AH199" s="91">
        <f t="shared" si="51"/>
        <v>67.716396903589015</v>
      </c>
      <c r="AI199" s="25"/>
      <c r="AJ199" s="25">
        <v>77</v>
      </c>
      <c r="AK199" s="25">
        <v>33</v>
      </c>
      <c r="AL199" s="25"/>
      <c r="AM199" s="25"/>
      <c r="AN199" s="25"/>
      <c r="AO199" s="26"/>
      <c r="AP199" s="222">
        <v>30</v>
      </c>
      <c r="AQ199" s="25" t="s">
        <v>99</v>
      </c>
      <c r="AR199" s="25"/>
      <c r="AS199" s="25" t="s">
        <v>99</v>
      </c>
      <c r="AT199" s="25"/>
      <c r="AU199" s="25" t="s">
        <v>99</v>
      </c>
      <c r="AV199" s="26"/>
      <c r="AW199" s="25" t="s">
        <v>98</v>
      </c>
      <c r="AX199" s="26"/>
      <c r="AY199" s="25" t="s">
        <v>100</v>
      </c>
      <c r="AZ199" s="25" t="s">
        <v>100</v>
      </c>
      <c r="BA199" s="25" t="s">
        <v>100</v>
      </c>
      <c r="BB199" s="25" t="s">
        <v>100</v>
      </c>
      <c r="BC199" s="25" t="s">
        <v>98</v>
      </c>
      <c r="BD199" s="26" t="s">
        <v>190</v>
      </c>
      <c r="BE199" s="25" t="s">
        <v>102</v>
      </c>
      <c r="BF199" s="26"/>
      <c r="BG199" s="25">
        <v>74000</v>
      </c>
      <c r="BH199" s="25">
        <v>78000</v>
      </c>
      <c r="BI199" s="25">
        <v>77300</v>
      </c>
      <c r="BJ199" s="25">
        <v>124600</v>
      </c>
      <c r="BK199" s="25">
        <v>116000</v>
      </c>
      <c r="BL199" s="230">
        <f t="shared" si="52"/>
        <v>31.808585503166785</v>
      </c>
      <c r="BM199" s="25">
        <v>38000</v>
      </c>
      <c r="BN199" s="25">
        <v>50000</v>
      </c>
      <c r="BO199" s="25">
        <v>54000</v>
      </c>
      <c r="BP199" s="25">
        <v>43200</v>
      </c>
      <c r="BQ199" s="25">
        <v>64800</v>
      </c>
      <c r="BR199" s="25"/>
      <c r="BS199" s="25">
        <v>18000</v>
      </c>
      <c r="BT199" s="25"/>
      <c r="BU199" s="25"/>
      <c r="BV199" s="25">
        <v>5200</v>
      </c>
      <c r="BW199" s="25"/>
      <c r="BX199" s="25"/>
      <c r="BY199" s="25"/>
      <c r="BZ199" s="25"/>
      <c r="CA199" s="25"/>
      <c r="CB199" s="25"/>
      <c r="CC199" s="25"/>
      <c r="CD199" s="25"/>
      <c r="CE199" s="25"/>
      <c r="CF199" s="26"/>
      <c r="CG199" s="26" t="s">
        <v>100</v>
      </c>
      <c r="CH199" s="26" t="s">
        <v>103</v>
      </c>
      <c r="CI199" s="25" t="s">
        <v>191</v>
      </c>
      <c r="CJ199" s="26"/>
      <c r="CK199" s="26" t="s">
        <v>105</v>
      </c>
      <c r="CL199" s="25" t="s">
        <v>98</v>
      </c>
      <c r="CM199" s="26" t="s">
        <v>192</v>
      </c>
      <c r="CN199" s="25" t="s">
        <v>98</v>
      </c>
      <c r="CO199" s="26" t="s">
        <v>193</v>
      </c>
      <c r="CP199" s="25" t="s">
        <v>100</v>
      </c>
      <c r="CQ199" s="25" t="s">
        <v>98</v>
      </c>
      <c r="CR199" s="25" t="s">
        <v>100</v>
      </c>
      <c r="CS199" s="25" t="s">
        <v>100</v>
      </c>
      <c r="CT199" s="26"/>
      <c r="CU199" s="25" t="s">
        <v>100</v>
      </c>
      <c r="CV199" s="25" t="s">
        <v>100</v>
      </c>
      <c r="CW199" s="25" t="s">
        <v>100</v>
      </c>
      <c r="CX199" s="25" t="s">
        <v>100</v>
      </c>
      <c r="CY199" s="25" t="s">
        <v>100</v>
      </c>
      <c r="CZ199" s="25" t="s">
        <v>98</v>
      </c>
      <c r="DA199" s="25" t="s">
        <v>100</v>
      </c>
      <c r="DB199" s="25" t="s">
        <v>100</v>
      </c>
      <c r="DC199" s="26"/>
      <c r="DD199" s="25" t="s">
        <v>98</v>
      </c>
      <c r="DE199" s="25" t="s">
        <v>98</v>
      </c>
      <c r="DF199" s="25" t="s">
        <v>100</v>
      </c>
      <c r="DG199" s="25" t="s">
        <v>98</v>
      </c>
      <c r="DH199" s="25" t="s">
        <v>98</v>
      </c>
      <c r="DI199" s="25" t="s">
        <v>100</v>
      </c>
      <c r="DJ199" s="26"/>
      <c r="DK199" s="32" t="s">
        <v>194</v>
      </c>
    </row>
    <row r="200" spans="1:115" s="33" customFormat="1" ht="21.75" customHeight="1" x14ac:dyDescent="0.25">
      <c r="A200" s="24">
        <v>15</v>
      </c>
      <c r="B200" s="25" t="s">
        <v>260</v>
      </c>
      <c r="C200" s="25" t="s">
        <v>261</v>
      </c>
      <c r="D200" s="26" t="s">
        <v>262</v>
      </c>
      <c r="E200" s="27" t="s">
        <v>263</v>
      </c>
      <c r="F200" s="27" t="s">
        <v>264</v>
      </c>
      <c r="G200" s="25" t="s">
        <v>265</v>
      </c>
      <c r="H200" s="25" t="s">
        <v>266</v>
      </c>
      <c r="I200" s="27" t="s">
        <v>267</v>
      </c>
      <c r="J200" s="25" t="s">
        <v>265</v>
      </c>
      <c r="K200" s="28">
        <v>8109</v>
      </c>
      <c r="L200" s="28">
        <v>8106</v>
      </c>
      <c r="M200" s="29">
        <v>8102</v>
      </c>
      <c r="N200" s="29">
        <v>7926</v>
      </c>
      <c r="O200" s="47">
        <v>7955</v>
      </c>
      <c r="P200" s="53">
        <v>9611000</v>
      </c>
      <c r="Q200" s="53">
        <v>9494000</v>
      </c>
      <c r="R200" s="53">
        <v>9531000</v>
      </c>
      <c r="S200" s="53">
        <v>9361000</v>
      </c>
      <c r="T200" s="54">
        <v>8567000</v>
      </c>
      <c r="U200" s="25" t="s">
        <v>268</v>
      </c>
      <c r="V200" s="26" t="s">
        <v>100</v>
      </c>
      <c r="W200" s="26">
        <v>53</v>
      </c>
      <c r="X200" s="26">
        <v>1148</v>
      </c>
      <c r="Y200" s="26">
        <v>103</v>
      </c>
      <c r="Z200" s="26">
        <v>535002</v>
      </c>
      <c r="AA200" s="222">
        <v>21</v>
      </c>
      <c r="AB200" s="26">
        <v>248597</v>
      </c>
      <c r="AC200" s="94">
        <f t="shared" si="46"/>
        <v>21.660377358490567</v>
      </c>
      <c r="AD200" s="88">
        <f t="shared" si="47"/>
        <v>0.14431175361407919</v>
      </c>
      <c r="AE200" s="94">
        <f t="shared" si="48"/>
        <v>1.9433962264150944</v>
      </c>
      <c r="AF200" s="95">
        <f t="shared" si="49"/>
        <v>89.721254355400703</v>
      </c>
      <c r="AG200" s="95">
        <f t="shared" si="50"/>
        <v>10094.377358490567</v>
      </c>
      <c r="AH200" s="91">
        <f t="shared" si="51"/>
        <v>67.253551225644244</v>
      </c>
      <c r="AI200" s="25">
        <v>58</v>
      </c>
      <c r="AJ200" s="25">
        <v>42</v>
      </c>
      <c r="AK200" s="25"/>
      <c r="AL200" s="25"/>
      <c r="AM200" s="25"/>
      <c r="AN200" s="25"/>
      <c r="AO200" s="26"/>
      <c r="AP200" s="222">
        <v>16</v>
      </c>
      <c r="AQ200" s="30">
        <v>0.25</v>
      </c>
      <c r="AR200" s="25"/>
      <c r="AS200" s="25" t="s">
        <v>99</v>
      </c>
      <c r="AT200" s="25"/>
      <c r="AU200" s="25" t="s">
        <v>99</v>
      </c>
      <c r="AV200" s="26"/>
      <c r="AW200" s="25" t="s">
        <v>98</v>
      </c>
      <c r="AX200" s="26"/>
      <c r="AY200" s="25" t="s">
        <v>98</v>
      </c>
      <c r="AZ200" s="25" t="s">
        <v>100</v>
      </c>
      <c r="BA200" s="25" t="s">
        <v>100</v>
      </c>
      <c r="BB200" s="25" t="s">
        <v>100</v>
      </c>
      <c r="BC200" s="25" t="s">
        <v>100</v>
      </c>
      <c r="BD200" s="26"/>
      <c r="BE200" s="25" t="s">
        <v>102</v>
      </c>
      <c r="BF200" s="26"/>
      <c r="BG200" s="25">
        <v>86510</v>
      </c>
      <c r="BH200" s="25">
        <v>87064</v>
      </c>
      <c r="BI200" s="25">
        <v>95771</v>
      </c>
      <c r="BJ200" s="25">
        <v>89520</v>
      </c>
      <c r="BK200" s="25">
        <v>102005</v>
      </c>
      <c r="BL200" s="230">
        <f t="shared" si="52"/>
        <v>13.720930232558139</v>
      </c>
      <c r="BM200" s="25">
        <v>8877</v>
      </c>
      <c r="BN200" s="25">
        <v>8149</v>
      </c>
      <c r="BO200" s="25">
        <v>6757</v>
      </c>
      <c r="BP200" s="25">
        <v>6183</v>
      </c>
      <c r="BQ200" s="25">
        <v>7145</v>
      </c>
      <c r="BR200" s="25">
        <v>46819</v>
      </c>
      <c r="BS200" s="25">
        <v>48482</v>
      </c>
      <c r="BT200" s="25">
        <v>33761</v>
      </c>
      <c r="BU200" s="25">
        <v>8686</v>
      </c>
      <c r="BV200" s="25"/>
      <c r="BW200" s="25"/>
      <c r="BX200" s="25"/>
      <c r="BY200" s="25"/>
      <c r="BZ200" s="25"/>
      <c r="CA200" s="25"/>
      <c r="CB200" s="25"/>
      <c r="CC200" s="25"/>
      <c r="CD200" s="25"/>
      <c r="CE200" s="25"/>
      <c r="CF200" s="26"/>
      <c r="CG200" s="26" t="s">
        <v>100</v>
      </c>
      <c r="CH200" s="26" t="s">
        <v>103</v>
      </c>
      <c r="CI200" s="25" t="s">
        <v>104</v>
      </c>
      <c r="CJ200" s="26"/>
      <c r="CK200" s="26" t="s">
        <v>105</v>
      </c>
      <c r="CL200" s="25" t="s">
        <v>98</v>
      </c>
      <c r="CM200" s="26" t="s">
        <v>269</v>
      </c>
      <c r="CN200" s="25" t="s">
        <v>98</v>
      </c>
      <c r="CO200" s="26" t="s">
        <v>269</v>
      </c>
      <c r="CP200" s="25" t="s">
        <v>98</v>
      </c>
      <c r="CQ200" s="25" t="s">
        <v>98</v>
      </c>
      <c r="CR200" s="25" t="s">
        <v>100</v>
      </c>
      <c r="CS200" s="25" t="s">
        <v>100</v>
      </c>
      <c r="CT200" s="26"/>
      <c r="CU200" s="25" t="s">
        <v>100</v>
      </c>
      <c r="CV200" s="25" t="s">
        <v>98</v>
      </c>
      <c r="CW200" s="25" t="s">
        <v>100</v>
      </c>
      <c r="CX200" s="25" t="s">
        <v>98</v>
      </c>
      <c r="CY200" s="25" t="s">
        <v>100</v>
      </c>
      <c r="CZ200" s="25" t="s">
        <v>98</v>
      </c>
      <c r="DA200" s="25" t="s">
        <v>100</v>
      </c>
      <c r="DB200" s="25" t="s">
        <v>98</v>
      </c>
      <c r="DC200" s="26" t="s">
        <v>270</v>
      </c>
      <c r="DD200" s="25" t="s">
        <v>98</v>
      </c>
      <c r="DE200" s="25" t="s">
        <v>100</v>
      </c>
      <c r="DF200" s="25" t="s">
        <v>100</v>
      </c>
      <c r="DG200" s="25" t="s">
        <v>100</v>
      </c>
      <c r="DH200" s="25" t="s">
        <v>100</v>
      </c>
      <c r="DI200" s="25" t="s">
        <v>100</v>
      </c>
      <c r="DJ200" s="26"/>
      <c r="DK200" s="32" t="s">
        <v>271</v>
      </c>
    </row>
    <row r="201" spans="1:115" s="11" customFormat="1" ht="21.75" customHeight="1" x14ac:dyDescent="0.25">
      <c r="A201" s="24">
        <v>16</v>
      </c>
      <c r="B201" s="25" t="s">
        <v>272</v>
      </c>
      <c r="C201" s="25" t="s">
        <v>273</v>
      </c>
      <c r="D201" s="26" t="s">
        <v>274</v>
      </c>
      <c r="E201" s="27" t="s">
        <v>275</v>
      </c>
      <c r="F201" s="27" t="s">
        <v>276</v>
      </c>
      <c r="G201" s="25" t="s">
        <v>277</v>
      </c>
      <c r="H201" s="25" t="s">
        <v>278</v>
      </c>
      <c r="I201" s="27" t="s">
        <v>279</v>
      </c>
      <c r="J201" s="25" t="s">
        <v>280</v>
      </c>
      <c r="K201" s="28">
        <v>6466</v>
      </c>
      <c r="L201" s="28">
        <v>6444</v>
      </c>
      <c r="M201" s="29">
        <v>6236</v>
      </c>
      <c r="N201" s="29">
        <v>6164</v>
      </c>
      <c r="O201" s="47">
        <v>6096</v>
      </c>
      <c r="P201" s="53">
        <v>6739000</v>
      </c>
      <c r="Q201" s="53">
        <v>6860000</v>
      </c>
      <c r="R201" s="53">
        <v>7684000</v>
      </c>
      <c r="S201" s="53">
        <v>8734000</v>
      </c>
      <c r="T201" s="54">
        <v>8618000</v>
      </c>
      <c r="U201" s="25" t="s">
        <v>281</v>
      </c>
      <c r="V201" s="26" t="s">
        <v>100</v>
      </c>
      <c r="W201" s="26">
        <v>63</v>
      </c>
      <c r="X201" s="26">
        <v>832</v>
      </c>
      <c r="Y201" s="26">
        <v>54</v>
      </c>
      <c r="Z201" s="26">
        <v>194822</v>
      </c>
      <c r="AA201" s="222">
        <v>28</v>
      </c>
      <c r="AB201" s="26">
        <v>176596</v>
      </c>
      <c r="AC201" s="94">
        <f t="shared" si="46"/>
        <v>13.206349206349206</v>
      </c>
      <c r="AD201" s="88">
        <f t="shared" si="47"/>
        <v>0.13648293963254593</v>
      </c>
      <c r="AE201" s="94">
        <f t="shared" si="48"/>
        <v>0.8571428571428571</v>
      </c>
      <c r="AF201" s="95">
        <f t="shared" si="49"/>
        <v>64.90384615384616</v>
      </c>
      <c r="AG201" s="95">
        <f t="shared" si="50"/>
        <v>3092.4126984126983</v>
      </c>
      <c r="AH201" s="91">
        <f t="shared" si="51"/>
        <v>31.958989501312335</v>
      </c>
      <c r="AI201" s="25">
        <v>29</v>
      </c>
      <c r="AJ201" s="25">
        <v>46</v>
      </c>
      <c r="AK201" s="25"/>
      <c r="AL201" s="25">
        <v>13</v>
      </c>
      <c r="AM201" s="25"/>
      <c r="AN201" s="25">
        <v>1</v>
      </c>
      <c r="AO201" s="26">
        <v>12</v>
      </c>
      <c r="AP201" s="222">
        <v>20</v>
      </c>
      <c r="AQ201" s="30">
        <v>1</v>
      </c>
      <c r="AR201" s="25"/>
      <c r="AS201" s="30">
        <v>0.5</v>
      </c>
      <c r="AT201" s="25"/>
      <c r="AU201" s="30">
        <v>0.5</v>
      </c>
      <c r="AV201" s="26"/>
      <c r="AW201" s="25" t="s">
        <v>98</v>
      </c>
      <c r="AX201" s="26"/>
      <c r="AY201" s="25" t="s">
        <v>100</v>
      </c>
      <c r="AZ201" s="25" t="s">
        <v>100</v>
      </c>
      <c r="BA201" s="25" t="s">
        <v>100</v>
      </c>
      <c r="BB201" s="25" t="s">
        <v>100</v>
      </c>
      <c r="BC201" s="25" t="s">
        <v>98</v>
      </c>
      <c r="BD201" s="26" t="s">
        <v>282</v>
      </c>
      <c r="BE201" s="25" t="s">
        <v>102</v>
      </c>
      <c r="BF201" s="26"/>
      <c r="BG201" s="25">
        <v>46930</v>
      </c>
      <c r="BH201" s="25">
        <v>48120</v>
      </c>
      <c r="BI201" s="25">
        <v>39915</v>
      </c>
      <c r="BJ201" s="25">
        <v>38610</v>
      </c>
      <c r="BK201" s="25">
        <v>38520</v>
      </c>
      <c r="BL201" s="230">
        <f t="shared" si="52"/>
        <v>6.7857611548556429</v>
      </c>
      <c r="BM201" s="25">
        <v>3367</v>
      </c>
      <c r="BN201" s="25">
        <v>3942</v>
      </c>
      <c r="BO201" s="25">
        <v>2429</v>
      </c>
      <c r="BP201" s="25">
        <v>2651</v>
      </c>
      <c r="BQ201" s="25">
        <v>2846</v>
      </c>
      <c r="BR201" s="25"/>
      <c r="BS201" s="25"/>
      <c r="BT201" s="25"/>
      <c r="BU201" s="25"/>
      <c r="BV201" s="25"/>
      <c r="BW201" s="25">
        <v>517</v>
      </c>
      <c r="BX201" s="25"/>
      <c r="BY201" s="25">
        <v>1335</v>
      </c>
      <c r="BZ201" s="25">
        <v>2289</v>
      </c>
      <c r="CA201" s="25">
        <v>1219</v>
      </c>
      <c r="CB201" s="25">
        <v>14409</v>
      </c>
      <c r="CC201" s="25">
        <v>12057</v>
      </c>
      <c r="CD201" s="25">
        <v>17273</v>
      </c>
      <c r="CE201" s="25">
        <v>14770</v>
      </c>
      <c r="CF201" s="26">
        <v>9839</v>
      </c>
      <c r="CG201" s="26" t="s">
        <v>98</v>
      </c>
      <c r="CH201" s="26" t="s">
        <v>235</v>
      </c>
      <c r="CI201" s="25" t="s">
        <v>104</v>
      </c>
      <c r="CJ201" s="26"/>
      <c r="CK201" s="26" t="s">
        <v>105</v>
      </c>
      <c r="CL201" s="25" t="s">
        <v>98</v>
      </c>
      <c r="CM201" s="26" t="s">
        <v>214</v>
      </c>
      <c r="CN201" s="25" t="s">
        <v>100</v>
      </c>
      <c r="CO201" s="26"/>
      <c r="CP201" s="25" t="s">
        <v>100</v>
      </c>
      <c r="CQ201" s="25" t="s">
        <v>98</v>
      </c>
      <c r="CR201" s="25" t="s">
        <v>100</v>
      </c>
      <c r="CS201" s="25" t="s">
        <v>100</v>
      </c>
      <c r="CT201" s="26"/>
      <c r="CU201" s="25" t="s">
        <v>100</v>
      </c>
      <c r="CV201" s="25" t="s">
        <v>98</v>
      </c>
      <c r="CW201" s="25" t="s">
        <v>100</v>
      </c>
      <c r="CX201" s="25" t="s">
        <v>98</v>
      </c>
      <c r="CY201" s="25" t="s">
        <v>100</v>
      </c>
      <c r="CZ201" s="25" t="s">
        <v>100</v>
      </c>
      <c r="DA201" s="25" t="s">
        <v>98</v>
      </c>
      <c r="DB201" s="25" t="s">
        <v>100</v>
      </c>
      <c r="DC201" s="26"/>
      <c r="DD201" s="25" t="s">
        <v>98</v>
      </c>
      <c r="DE201" s="25" t="s">
        <v>100</v>
      </c>
      <c r="DF201" s="25" t="s">
        <v>100</v>
      </c>
      <c r="DG201" s="25" t="s">
        <v>100</v>
      </c>
      <c r="DH201" s="25" t="s">
        <v>100</v>
      </c>
      <c r="DI201" s="25" t="s">
        <v>100</v>
      </c>
      <c r="DJ201" s="26"/>
      <c r="DK201" s="32"/>
    </row>
    <row r="202" spans="1:115" s="33" customFormat="1" ht="21.75" customHeight="1" x14ac:dyDescent="0.25">
      <c r="A202" s="24">
        <v>27</v>
      </c>
      <c r="B202" s="25" t="s">
        <v>374</v>
      </c>
      <c r="C202" s="25" t="s">
        <v>375</v>
      </c>
      <c r="D202" s="26" t="s">
        <v>376</v>
      </c>
      <c r="E202" s="27" t="s">
        <v>377</v>
      </c>
      <c r="F202" s="27" t="s">
        <v>378</v>
      </c>
      <c r="G202" s="25" t="s">
        <v>379</v>
      </c>
      <c r="H202" s="25" t="s">
        <v>380</v>
      </c>
      <c r="I202" s="27" t="s">
        <v>381</v>
      </c>
      <c r="J202" s="25" t="s">
        <v>382</v>
      </c>
      <c r="K202" s="28">
        <v>6505</v>
      </c>
      <c r="L202" s="28">
        <v>6502</v>
      </c>
      <c r="M202" s="29">
        <v>6492</v>
      </c>
      <c r="N202" s="29">
        <v>6528</v>
      </c>
      <c r="O202" s="47">
        <v>6507</v>
      </c>
      <c r="P202" s="53">
        <v>7316659</v>
      </c>
      <c r="Q202" s="53">
        <v>7796261</v>
      </c>
      <c r="R202" s="53">
        <v>8021002</v>
      </c>
      <c r="S202" s="53">
        <v>9607354</v>
      </c>
      <c r="T202" s="54">
        <v>11339759</v>
      </c>
      <c r="U202" s="25" t="s">
        <v>383</v>
      </c>
      <c r="V202" s="26" t="s">
        <v>100</v>
      </c>
      <c r="W202" s="26">
        <v>57</v>
      </c>
      <c r="X202" s="26">
        <v>1720</v>
      </c>
      <c r="Y202" s="26">
        <v>119</v>
      </c>
      <c r="Z202" s="26">
        <v>400000</v>
      </c>
      <c r="AA202" s="222">
        <v>20</v>
      </c>
      <c r="AB202" s="26">
        <v>100402</v>
      </c>
      <c r="AC202" s="94">
        <f t="shared" si="46"/>
        <v>30.17543859649123</v>
      </c>
      <c r="AD202" s="88">
        <f t="shared" si="47"/>
        <v>0.26433072076225606</v>
      </c>
      <c r="AE202" s="94">
        <f t="shared" si="48"/>
        <v>2.0877192982456139</v>
      </c>
      <c r="AF202" s="95">
        <f t="shared" si="49"/>
        <v>69.186046511627907</v>
      </c>
      <c r="AG202" s="95">
        <f t="shared" si="50"/>
        <v>7017.5438596491231</v>
      </c>
      <c r="AH202" s="91">
        <f t="shared" si="51"/>
        <v>61.472260642385123</v>
      </c>
      <c r="AI202" s="25">
        <v>15</v>
      </c>
      <c r="AJ202" s="25">
        <v>85</v>
      </c>
      <c r="AK202" s="25"/>
      <c r="AL202" s="25"/>
      <c r="AM202" s="25"/>
      <c r="AN202" s="25"/>
      <c r="AO202" s="26"/>
      <c r="AP202" s="222">
        <v>40</v>
      </c>
      <c r="AQ202" s="25"/>
      <c r="AR202" s="25">
        <v>80</v>
      </c>
      <c r="AS202" s="25"/>
      <c r="AT202" s="25">
        <v>80</v>
      </c>
      <c r="AU202" s="25"/>
      <c r="AV202" s="26">
        <v>80</v>
      </c>
      <c r="AW202" s="25" t="s">
        <v>98</v>
      </c>
      <c r="AX202" s="26"/>
      <c r="AY202" s="25" t="s">
        <v>98</v>
      </c>
      <c r="AZ202" s="25" t="s">
        <v>100</v>
      </c>
      <c r="BA202" s="25" t="s">
        <v>100</v>
      </c>
      <c r="BB202" s="25" t="s">
        <v>100</v>
      </c>
      <c r="BC202" s="25" t="s">
        <v>100</v>
      </c>
      <c r="BD202" s="26"/>
      <c r="BE202" s="25" t="s">
        <v>102</v>
      </c>
      <c r="BF202" s="26"/>
      <c r="BG202" s="25">
        <v>359400</v>
      </c>
      <c r="BH202" s="25">
        <v>354823</v>
      </c>
      <c r="BI202" s="25">
        <v>410749</v>
      </c>
      <c r="BJ202" s="25">
        <v>391551</v>
      </c>
      <c r="BK202" s="25">
        <v>377000</v>
      </c>
      <c r="BL202" s="230">
        <f t="shared" si="52"/>
        <v>62.30459505148302</v>
      </c>
      <c r="BM202" s="25">
        <v>64303</v>
      </c>
      <c r="BN202" s="25">
        <v>44276</v>
      </c>
      <c r="BO202" s="25">
        <v>37884</v>
      </c>
      <c r="BP202" s="25">
        <v>37159</v>
      </c>
      <c r="BQ202" s="25">
        <v>28416</v>
      </c>
      <c r="BR202" s="25">
        <v>2739</v>
      </c>
      <c r="BS202" s="25">
        <v>2473</v>
      </c>
      <c r="BT202" s="25">
        <v>19168</v>
      </c>
      <c r="BU202" s="25">
        <v>10274</v>
      </c>
      <c r="BV202" s="25">
        <v>29951</v>
      </c>
      <c r="BW202" s="25"/>
      <c r="BX202" s="25"/>
      <c r="BY202" s="25"/>
      <c r="BZ202" s="25"/>
      <c r="CA202" s="25"/>
      <c r="CB202" s="25"/>
      <c r="CC202" s="25"/>
      <c r="CD202" s="25"/>
      <c r="CE202" s="25"/>
      <c r="CF202" s="26"/>
      <c r="CG202" s="26" t="s">
        <v>98</v>
      </c>
      <c r="CH202" s="26" t="s">
        <v>103</v>
      </c>
      <c r="CI202" s="25" t="s">
        <v>164</v>
      </c>
      <c r="CJ202" s="26"/>
      <c r="CK202" s="26" t="s">
        <v>105</v>
      </c>
      <c r="CL202" s="25" t="s">
        <v>100</v>
      </c>
      <c r="CM202" s="26"/>
      <c r="CN202" s="25" t="s">
        <v>100</v>
      </c>
      <c r="CO202" s="26"/>
      <c r="CP202" s="25" t="s">
        <v>100</v>
      </c>
      <c r="CQ202" s="25" t="s">
        <v>98</v>
      </c>
      <c r="CR202" s="25" t="s">
        <v>100</v>
      </c>
      <c r="CS202" s="25" t="s">
        <v>100</v>
      </c>
      <c r="CT202" s="26"/>
      <c r="CU202" s="25" t="s">
        <v>100</v>
      </c>
      <c r="CV202" s="25" t="s">
        <v>100</v>
      </c>
      <c r="CW202" s="25" t="s">
        <v>100</v>
      </c>
      <c r="CX202" s="25" t="s">
        <v>98</v>
      </c>
      <c r="CY202" s="25" t="s">
        <v>98</v>
      </c>
      <c r="CZ202" s="25" t="s">
        <v>98</v>
      </c>
      <c r="DA202" s="25" t="s">
        <v>98</v>
      </c>
      <c r="DB202" s="25" t="s">
        <v>100</v>
      </c>
      <c r="DC202" s="26"/>
      <c r="DD202" s="25" t="s">
        <v>98</v>
      </c>
      <c r="DE202" s="25" t="s">
        <v>100</v>
      </c>
      <c r="DF202" s="25" t="s">
        <v>100</v>
      </c>
      <c r="DG202" s="25" t="s">
        <v>100</v>
      </c>
      <c r="DH202" s="25" t="s">
        <v>100</v>
      </c>
      <c r="DI202" s="25" t="s">
        <v>100</v>
      </c>
      <c r="DJ202" s="26"/>
      <c r="DK202" s="32"/>
    </row>
    <row r="203" spans="1:115" s="33" customFormat="1" ht="21.75" customHeight="1" x14ac:dyDescent="0.25">
      <c r="A203" s="24">
        <v>45</v>
      </c>
      <c r="B203" s="25" t="s">
        <v>518</v>
      </c>
      <c r="C203" s="25" t="s">
        <v>109</v>
      </c>
      <c r="D203" s="26" t="s">
        <v>519</v>
      </c>
      <c r="E203" s="27" t="s">
        <v>520</v>
      </c>
      <c r="F203" s="27" t="s">
        <v>521</v>
      </c>
      <c r="G203" s="25" t="s">
        <v>522</v>
      </c>
      <c r="H203" s="25" t="s">
        <v>523</v>
      </c>
      <c r="I203" s="27" t="s">
        <v>520</v>
      </c>
      <c r="J203" s="25" t="s">
        <v>522</v>
      </c>
      <c r="K203" s="28">
        <v>5674</v>
      </c>
      <c r="L203" s="49">
        <v>5652</v>
      </c>
      <c r="M203" s="29">
        <v>5645</v>
      </c>
      <c r="N203" s="29">
        <v>5518</v>
      </c>
      <c r="O203" s="47">
        <v>5479</v>
      </c>
      <c r="P203" s="53">
        <v>9417000</v>
      </c>
      <c r="Q203" s="53">
        <v>6700000</v>
      </c>
      <c r="R203" s="53">
        <v>7315000</v>
      </c>
      <c r="S203" s="53">
        <v>7013000</v>
      </c>
      <c r="T203" s="54">
        <v>7068000</v>
      </c>
      <c r="U203" s="25"/>
      <c r="V203" s="26" t="s">
        <v>98</v>
      </c>
      <c r="W203" s="26">
        <v>34</v>
      </c>
      <c r="X203" s="26">
        <v>1150</v>
      </c>
      <c r="Y203" s="26">
        <v>98</v>
      </c>
      <c r="Z203" s="26">
        <v>352000</v>
      </c>
      <c r="AA203" s="222">
        <v>18</v>
      </c>
      <c r="AB203" s="26">
        <v>189335</v>
      </c>
      <c r="AC203" s="94">
        <f t="shared" si="46"/>
        <v>33.823529411764703</v>
      </c>
      <c r="AD203" s="88">
        <f t="shared" si="47"/>
        <v>0.20989231611607959</v>
      </c>
      <c r="AE203" s="94">
        <f t="shared" si="48"/>
        <v>2.8823529411764706</v>
      </c>
      <c r="AF203" s="95">
        <f t="shared" si="49"/>
        <v>85.217391304347828</v>
      </c>
      <c r="AG203" s="95">
        <f t="shared" si="50"/>
        <v>10352.941176470587</v>
      </c>
      <c r="AH203" s="91">
        <f t="shared" si="51"/>
        <v>64.245300237269575</v>
      </c>
      <c r="AI203" s="25">
        <v>60</v>
      </c>
      <c r="AJ203" s="25">
        <v>35</v>
      </c>
      <c r="AK203" s="25"/>
      <c r="AL203" s="25"/>
      <c r="AM203" s="25"/>
      <c r="AN203" s="25">
        <v>5</v>
      </c>
      <c r="AO203" s="26"/>
      <c r="AP203" s="222">
        <v>15</v>
      </c>
      <c r="AQ203" s="25" t="s">
        <v>99</v>
      </c>
      <c r="AR203" s="25"/>
      <c r="AS203" s="25" t="s">
        <v>99</v>
      </c>
      <c r="AT203" s="25"/>
      <c r="AU203" s="25" t="s">
        <v>99</v>
      </c>
      <c r="AV203" s="26"/>
      <c r="AW203" s="25" t="s">
        <v>98</v>
      </c>
      <c r="AX203" s="26"/>
      <c r="AY203" s="25" t="s">
        <v>100</v>
      </c>
      <c r="AZ203" s="25" t="s">
        <v>100</v>
      </c>
      <c r="BA203" s="25" t="s">
        <v>100</v>
      </c>
      <c r="BB203" s="25" t="s">
        <v>100</v>
      </c>
      <c r="BC203" s="25" t="s">
        <v>98</v>
      </c>
      <c r="BD203" s="26" t="s">
        <v>419</v>
      </c>
      <c r="BE203" s="25" t="s">
        <v>432</v>
      </c>
      <c r="BF203" s="26"/>
      <c r="BG203" s="25">
        <v>48320</v>
      </c>
      <c r="BH203" s="25">
        <v>50319</v>
      </c>
      <c r="BI203" s="25">
        <v>54703</v>
      </c>
      <c r="BJ203" s="25">
        <v>58598</v>
      </c>
      <c r="BK203" s="25">
        <v>56673</v>
      </c>
      <c r="BL203" s="230">
        <f t="shared" si="52"/>
        <v>14.018981565979193</v>
      </c>
      <c r="BM203" s="25">
        <v>17415</v>
      </c>
      <c r="BN203" s="25">
        <v>14743</v>
      </c>
      <c r="BO203" s="25">
        <v>23208</v>
      </c>
      <c r="BP203" s="25">
        <v>17056</v>
      </c>
      <c r="BQ203" s="25">
        <v>20137</v>
      </c>
      <c r="BR203" s="25">
        <v>22457</v>
      </c>
      <c r="BS203" s="25">
        <v>15497</v>
      </c>
      <c r="BT203" s="25">
        <v>25293</v>
      </c>
      <c r="BU203" s="25">
        <v>38090</v>
      </c>
      <c r="BV203" s="25"/>
      <c r="BW203" s="25"/>
      <c r="BX203" s="25"/>
      <c r="BY203" s="25"/>
      <c r="BZ203" s="25"/>
      <c r="CA203" s="25"/>
      <c r="CB203" s="25"/>
      <c r="CC203" s="25"/>
      <c r="CD203" s="25"/>
      <c r="CE203" s="25"/>
      <c r="CF203" s="26"/>
      <c r="CG203" s="26" t="s">
        <v>100</v>
      </c>
      <c r="CH203" s="26" t="s">
        <v>103</v>
      </c>
      <c r="CI203" s="25" t="s">
        <v>191</v>
      </c>
      <c r="CJ203" s="26"/>
      <c r="CK203" s="26" t="s">
        <v>105</v>
      </c>
      <c r="CL203" s="25" t="s">
        <v>98</v>
      </c>
      <c r="CM203" s="26" t="s">
        <v>179</v>
      </c>
      <c r="CN203" s="25" t="s">
        <v>98</v>
      </c>
      <c r="CO203" s="26" t="s">
        <v>179</v>
      </c>
      <c r="CP203" s="25" t="s">
        <v>98</v>
      </c>
      <c r="CQ203" s="25" t="s">
        <v>98</v>
      </c>
      <c r="CR203" s="25" t="s">
        <v>100</v>
      </c>
      <c r="CS203" s="25" t="s">
        <v>100</v>
      </c>
      <c r="CT203" s="26"/>
      <c r="CU203" s="25" t="s">
        <v>100</v>
      </c>
      <c r="CV203" s="25" t="s">
        <v>98</v>
      </c>
      <c r="CW203" s="25" t="s">
        <v>98</v>
      </c>
      <c r="CX203" s="25" t="s">
        <v>98</v>
      </c>
      <c r="CY203" s="25" t="s">
        <v>100</v>
      </c>
      <c r="CZ203" s="25" t="s">
        <v>98</v>
      </c>
      <c r="DA203" s="25" t="s">
        <v>100</v>
      </c>
      <c r="DB203" s="25" t="s">
        <v>100</v>
      </c>
      <c r="DC203" s="26"/>
      <c r="DD203" s="25" t="s">
        <v>98</v>
      </c>
      <c r="DE203" s="25" t="s">
        <v>100</v>
      </c>
      <c r="DF203" s="25" t="s">
        <v>100</v>
      </c>
      <c r="DG203" s="25" t="s">
        <v>100</v>
      </c>
      <c r="DH203" s="25" t="s">
        <v>100</v>
      </c>
      <c r="DI203" s="25" t="s">
        <v>100</v>
      </c>
      <c r="DJ203" s="26"/>
      <c r="DK203" s="32"/>
    </row>
    <row r="204" spans="1:115" s="33" customFormat="1" ht="21.75" customHeight="1" x14ac:dyDescent="0.25">
      <c r="A204" s="24">
        <v>59</v>
      </c>
      <c r="B204" s="25" t="s">
        <v>638</v>
      </c>
      <c r="C204" s="25" t="s">
        <v>90</v>
      </c>
      <c r="D204" s="26" t="s">
        <v>639</v>
      </c>
      <c r="E204" s="27" t="s">
        <v>640</v>
      </c>
      <c r="F204" s="27" t="s">
        <v>641</v>
      </c>
      <c r="G204" s="25" t="s">
        <v>642</v>
      </c>
      <c r="H204" s="25" t="s">
        <v>643</v>
      </c>
      <c r="I204" s="27" t="s">
        <v>644</v>
      </c>
      <c r="J204" s="25" t="s">
        <v>645</v>
      </c>
      <c r="K204" s="28">
        <v>6408</v>
      </c>
      <c r="L204" s="28">
        <v>6316</v>
      </c>
      <c r="M204" s="29">
        <v>6247</v>
      </c>
      <c r="N204" s="29">
        <v>6209</v>
      </c>
      <c r="O204" s="47">
        <v>6204</v>
      </c>
      <c r="P204" s="53">
        <v>7040000</v>
      </c>
      <c r="Q204" s="53">
        <v>7366000</v>
      </c>
      <c r="R204" s="53">
        <v>7787000</v>
      </c>
      <c r="S204" s="53">
        <v>7572000</v>
      </c>
      <c r="T204" s="54">
        <v>8212000</v>
      </c>
      <c r="U204" s="25"/>
      <c r="V204" s="26" t="s">
        <v>98</v>
      </c>
      <c r="W204" s="26">
        <v>40</v>
      </c>
      <c r="X204" s="26">
        <v>1250</v>
      </c>
      <c r="Y204" s="26">
        <v>38</v>
      </c>
      <c r="Z204" s="26">
        <v>160000</v>
      </c>
      <c r="AA204" s="222"/>
      <c r="AB204" s="26">
        <v>270163</v>
      </c>
      <c r="AC204" s="94">
        <f t="shared" si="46"/>
        <v>31.25</v>
      </c>
      <c r="AD204" s="88">
        <f t="shared" si="47"/>
        <v>0.20148291424887169</v>
      </c>
      <c r="AE204" s="94">
        <f t="shared" si="48"/>
        <v>0.95</v>
      </c>
      <c r="AF204" s="95">
        <f t="shared" si="49"/>
        <v>30.4</v>
      </c>
      <c r="AG204" s="95">
        <f t="shared" si="50"/>
        <v>4000</v>
      </c>
      <c r="AH204" s="91">
        <f t="shared" si="51"/>
        <v>25.789813023855576</v>
      </c>
      <c r="AI204" s="25"/>
      <c r="AJ204" s="25">
        <v>1</v>
      </c>
      <c r="AK204" s="25"/>
      <c r="AL204" s="25"/>
      <c r="AM204" s="25">
        <v>1</v>
      </c>
      <c r="AN204" s="25">
        <v>98</v>
      </c>
      <c r="AO204" s="26"/>
      <c r="AP204" s="222">
        <v>15</v>
      </c>
      <c r="AQ204" s="25" t="s">
        <v>99</v>
      </c>
      <c r="AR204" s="25"/>
      <c r="AS204" s="25" t="s">
        <v>99</v>
      </c>
      <c r="AT204" s="25"/>
      <c r="AU204" s="25" t="s">
        <v>99</v>
      </c>
      <c r="AV204" s="26"/>
      <c r="AW204" s="25" t="s">
        <v>98</v>
      </c>
      <c r="AX204" s="26"/>
      <c r="AY204" s="25" t="s">
        <v>100</v>
      </c>
      <c r="AZ204" s="25" t="s">
        <v>98</v>
      </c>
      <c r="BA204" s="25" t="s">
        <v>100</v>
      </c>
      <c r="BB204" s="25" t="s">
        <v>100</v>
      </c>
      <c r="BC204" s="25" t="s">
        <v>100</v>
      </c>
      <c r="BD204" s="26"/>
      <c r="BE204" s="25" t="s">
        <v>102</v>
      </c>
      <c r="BF204" s="26"/>
      <c r="BG204" s="25">
        <v>63853</v>
      </c>
      <c r="BH204" s="25">
        <v>68743</v>
      </c>
      <c r="BI204" s="25">
        <v>70669</v>
      </c>
      <c r="BJ204" s="25">
        <v>77455</v>
      </c>
      <c r="BK204" s="25">
        <v>108473</v>
      </c>
      <c r="BL204" s="230">
        <f t="shared" si="52"/>
        <v>18.525789813023856</v>
      </c>
      <c r="BM204" s="25">
        <v>18044</v>
      </c>
      <c r="BN204" s="25">
        <v>8681</v>
      </c>
      <c r="BO204" s="25">
        <v>13929</v>
      </c>
      <c r="BP204" s="25">
        <v>15606</v>
      </c>
      <c r="BQ204" s="25">
        <v>6461</v>
      </c>
      <c r="BR204" s="25">
        <v>1305</v>
      </c>
      <c r="BS204" s="25">
        <v>61562</v>
      </c>
      <c r="BT204" s="25">
        <v>5909</v>
      </c>
      <c r="BU204" s="25">
        <v>15057</v>
      </c>
      <c r="BV204" s="25">
        <v>81445</v>
      </c>
      <c r="BW204" s="25"/>
      <c r="BX204" s="25"/>
      <c r="BY204" s="25"/>
      <c r="BZ204" s="25"/>
      <c r="CA204" s="25">
        <v>120709</v>
      </c>
      <c r="CB204" s="25"/>
      <c r="CC204" s="25"/>
      <c r="CD204" s="25"/>
      <c r="CE204" s="25"/>
      <c r="CF204" s="26"/>
      <c r="CG204" s="26" t="s">
        <v>100</v>
      </c>
      <c r="CH204" s="26" t="s">
        <v>235</v>
      </c>
      <c r="CI204" s="31" t="s">
        <v>104</v>
      </c>
      <c r="CJ204" s="26" t="s">
        <v>646</v>
      </c>
      <c r="CK204" s="26" t="s">
        <v>105</v>
      </c>
      <c r="CL204" s="25" t="s">
        <v>100</v>
      </c>
      <c r="CM204" s="26"/>
      <c r="CN204" s="25" t="s">
        <v>100</v>
      </c>
      <c r="CO204" s="26"/>
      <c r="CP204" s="25" t="s">
        <v>98</v>
      </c>
      <c r="CQ204" s="25" t="s">
        <v>98</v>
      </c>
      <c r="CR204" s="25" t="s">
        <v>100</v>
      </c>
      <c r="CS204" s="25" t="s">
        <v>100</v>
      </c>
      <c r="CT204" s="26"/>
      <c r="CU204" s="25" t="s">
        <v>100</v>
      </c>
      <c r="CV204" s="25" t="s">
        <v>100</v>
      </c>
      <c r="CW204" s="25" t="s">
        <v>100</v>
      </c>
      <c r="CX204" s="25" t="s">
        <v>98</v>
      </c>
      <c r="CY204" s="25" t="s">
        <v>100</v>
      </c>
      <c r="CZ204" s="25" t="s">
        <v>98</v>
      </c>
      <c r="DA204" s="25" t="s">
        <v>98</v>
      </c>
      <c r="DB204" s="25" t="s">
        <v>100</v>
      </c>
      <c r="DC204" s="26"/>
      <c r="DD204" s="25" t="s">
        <v>98</v>
      </c>
      <c r="DE204" s="25" t="s">
        <v>100</v>
      </c>
      <c r="DF204" s="25" t="s">
        <v>100</v>
      </c>
      <c r="DG204" s="25" t="s">
        <v>100</v>
      </c>
      <c r="DH204" s="25" t="s">
        <v>100</v>
      </c>
      <c r="DI204" s="25" t="s">
        <v>100</v>
      </c>
      <c r="DJ204" s="26"/>
      <c r="DK204" s="32" t="s">
        <v>647</v>
      </c>
    </row>
    <row r="205" spans="1:115" s="33" customFormat="1" ht="21.75" customHeight="1" x14ac:dyDescent="0.25">
      <c r="A205" s="24">
        <v>61</v>
      </c>
      <c r="B205" s="25" t="s">
        <v>657</v>
      </c>
      <c r="C205" s="25" t="s">
        <v>109</v>
      </c>
      <c r="D205" s="26" t="s">
        <v>658</v>
      </c>
      <c r="E205" s="27" t="s">
        <v>659</v>
      </c>
      <c r="F205" s="27" t="s">
        <v>660</v>
      </c>
      <c r="G205" s="25" t="s">
        <v>661</v>
      </c>
      <c r="H205" s="25" t="s">
        <v>662</v>
      </c>
      <c r="I205" s="27" t="s">
        <v>663</v>
      </c>
      <c r="J205" s="25" t="s">
        <v>664</v>
      </c>
      <c r="K205" s="28">
        <v>6500</v>
      </c>
      <c r="L205" s="28">
        <v>6416</v>
      </c>
      <c r="M205" s="29">
        <v>6255</v>
      </c>
      <c r="N205" s="29">
        <v>6208</v>
      </c>
      <c r="O205" s="47">
        <v>6186</v>
      </c>
      <c r="P205" s="53">
        <v>6693319</v>
      </c>
      <c r="Q205" s="53">
        <v>6321218</v>
      </c>
      <c r="R205" s="53">
        <v>6399692</v>
      </c>
      <c r="S205" s="53">
        <v>6904080</v>
      </c>
      <c r="T205" s="54">
        <v>7011353</v>
      </c>
      <c r="U205" s="25" t="s">
        <v>665</v>
      </c>
      <c r="V205" s="26" t="s">
        <v>100</v>
      </c>
      <c r="W205" s="26">
        <v>49</v>
      </c>
      <c r="X205" s="26">
        <v>938</v>
      </c>
      <c r="Y205" s="26">
        <v>70</v>
      </c>
      <c r="Z205" s="26">
        <v>270569</v>
      </c>
      <c r="AA205" s="222">
        <v>20</v>
      </c>
      <c r="AB205" s="26">
        <v>180181</v>
      </c>
      <c r="AC205" s="94">
        <f t="shared" si="46"/>
        <v>19.142857142857142</v>
      </c>
      <c r="AD205" s="88">
        <f t="shared" si="47"/>
        <v>0.15163271904300032</v>
      </c>
      <c r="AE205" s="94">
        <f t="shared" si="48"/>
        <v>1.4285714285714286</v>
      </c>
      <c r="AF205" s="95">
        <f t="shared" si="49"/>
        <v>74.626865671641795</v>
      </c>
      <c r="AG205" s="95">
        <f t="shared" si="50"/>
        <v>5521.8163265306121</v>
      </c>
      <c r="AH205" s="91">
        <f t="shared" si="51"/>
        <v>43.738926608470742</v>
      </c>
      <c r="AI205" s="25">
        <v>29</v>
      </c>
      <c r="AJ205" s="25">
        <v>60</v>
      </c>
      <c r="AK205" s="25">
        <v>1</v>
      </c>
      <c r="AL205" s="25">
        <v>5</v>
      </c>
      <c r="AM205" s="25"/>
      <c r="AN205" s="25">
        <v>5</v>
      </c>
      <c r="AO205" s="26"/>
      <c r="AP205" s="222">
        <v>20</v>
      </c>
      <c r="AQ205" s="25" t="s">
        <v>99</v>
      </c>
      <c r="AR205" s="25"/>
      <c r="AS205" s="25" t="s">
        <v>99</v>
      </c>
      <c r="AT205" s="25"/>
      <c r="AU205" s="25" t="s">
        <v>99</v>
      </c>
      <c r="AV205" s="26"/>
      <c r="AW205" s="25" t="s">
        <v>98</v>
      </c>
      <c r="AX205" s="26"/>
      <c r="AY205" s="25" t="s">
        <v>98</v>
      </c>
      <c r="AZ205" s="25" t="s">
        <v>100</v>
      </c>
      <c r="BA205" s="25" t="s">
        <v>100</v>
      </c>
      <c r="BB205" s="25" t="s">
        <v>100</v>
      </c>
      <c r="BC205" s="25" t="s">
        <v>100</v>
      </c>
      <c r="BD205" s="26"/>
      <c r="BE205" s="25" t="s">
        <v>102</v>
      </c>
      <c r="BF205" s="26"/>
      <c r="BG205" s="25"/>
      <c r="BH205" s="25"/>
      <c r="BI205" s="25"/>
      <c r="BJ205" s="25">
        <v>52686</v>
      </c>
      <c r="BK205" s="25">
        <v>57783</v>
      </c>
      <c r="BL205" s="230">
        <f t="shared" si="52"/>
        <v>10.909311348205625</v>
      </c>
      <c r="BM205" s="25"/>
      <c r="BN205" s="25"/>
      <c r="BO205" s="25"/>
      <c r="BP205" s="25">
        <v>19242</v>
      </c>
      <c r="BQ205" s="25">
        <v>9702</v>
      </c>
      <c r="BR205" s="25"/>
      <c r="BS205" s="25"/>
      <c r="BT205" s="25"/>
      <c r="BU205" s="25">
        <v>6860</v>
      </c>
      <c r="BV205" s="25">
        <v>46476</v>
      </c>
      <c r="BW205" s="25"/>
      <c r="BX205" s="25"/>
      <c r="BY205" s="25"/>
      <c r="BZ205" s="25"/>
      <c r="CA205" s="25"/>
      <c r="CB205" s="25"/>
      <c r="CC205" s="25"/>
      <c r="CD205" s="25"/>
      <c r="CE205" s="25">
        <v>457</v>
      </c>
      <c r="CF205" s="26">
        <v>1043</v>
      </c>
      <c r="CG205" s="26" t="s">
        <v>100</v>
      </c>
      <c r="CH205" s="26" t="s">
        <v>118</v>
      </c>
      <c r="CI205" s="25" t="s">
        <v>363</v>
      </c>
      <c r="CJ205" s="26"/>
      <c r="CK205" s="26" t="s">
        <v>105</v>
      </c>
      <c r="CL205" s="25" t="s">
        <v>100</v>
      </c>
      <c r="CM205" s="26"/>
      <c r="CN205" s="25" t="s">
        <v>100</v>
      </c>
      <c r="CO205" s="26"/>
      <c r="CP205" s="25" t="s">
        <v>100</v>
      </c>
      <c r="CQ205" s="25" t="s">
        <v>98</v>
      </c>
      <c r="CR205" s="25" t="s">
        <v>100</v>
      </c>
      <c r="CS205" s="25" t="s">
        <v>100</v>
      </c>
      <c r="CT205" s="26"/>
      <c r="CU205" s="25" t="s">
        <v>100</v>
      </c>
      <c r="CV205" s="25" t="s">
        <v>98</v>
      </c>
      <c r="CW205" s="25" t="s">
        <v>100</v>
      </c>
      <c r="CX205" s="25" t="s">
        <v>98</v>
      </c>
      <c r="CY205" s="25" t="s">
        <v>100</v>
      </c>
      <c r="CZ205" s="25" t="s">
        <v>100</v>
      </c>
      <c r="DA205" s="25" t="s">
        <v>100</v>
      </c>
      <c r="DB205" s="25" t="s">
        <v>100</v>
      </c>
      <c r="DC205" s="26"/>
      <c r="DD205" s="25" t="s">
        <v>98</v>
      </c>
      <c r="DE205" s="25" t="s">
        <v>100</v>
      </c>
      <c r="DF205" s="25" t="s">
        <v>100</v>
      </c>
      <c r="DG205" s="25" t="s">
        <v>100</v>
      </c>
      <c r="DH205" s="25" t="s">
        <v>100</v>
      </c>
      <c r="DI205" s="25" t="s">
        <v>100</v>
      </c>
      <c r="DJ205" s="26"/>
      <c r="DK205" s="32"/>
    </row>
    <row r="206" spans="1:115" s="33" customFormat="1" ht="21.75" customHeight="1" x14ac:dyDescent="0.25">
      <c r="A206" s="17">
        <v>53</v>
      </c>
      <c r="B206" s="18" t="s">
        <v>582</v>
      </c>
      <c r="C206" s="18" t="s">
        <v>583</v>
      </c>
      <c r="D206" s="19" t="s">
        <v>584</v>
      </c>
      <c r="E206" s="20" t="s">
        <v>585</v>
      </c>
      <c r="F206" s="20" t="s">
        <v>586</v>
      </c>
      <c r="G206" s="18" t="s">
        <v>587</v>
      </c>
      <c r="H206" s="18" t="s">
        <v>588</v>
      </c>
      <c r="I206" s="20" t="s">
        <v>589</v>
      </c>
      <c r="J206" s="18" t="s">
        <v>590</v>
      </c>
      <c r="K206" s="21">
        <v>5646</v>
      </c>
      <c r="L206" s="21">
        <v>5582</v>
      </c>
      <c r="M206" s="22">
        <v>5469</v>
      </c>
      <c r="N206" s="22">
        <v>5459</v>
      </c>
      <c r="O206" s="46">
        <v>5407</v>
      </c>
      <c r="P206" s="51">
        <v>5991000</v>
      </c>
      <c r="Q206" s="51">
        <v>6698000</v>
      </c>
      <c r="R206" s="51">
        <v>7007000</v>
      </c>
      <c r="S206" s="51">
        <v>6984000</v>
      </c>
      <c r="T206" s="52">
        <v>7135000</v>
      </c>
      <c r="U206" s="18"/>
      <c r="V206" s="19" t="s">
        <v>98</v>
      </c>
      <c r="W206" s="19">
        <v>45</v>
      </c>
      <c r="X206" s="19">
        <v>1000</v>
      </c>
      <c r="Y206" s="19">
        <v>45</v>
      </c>
      <c r="Z206" s="19">
        <v>230000</v>
      </c>
      <c r="AA206" s="223">
        <v>17</v>
      </c>
      <c r="AB206" s="19">
        <v>365000</v>
      </c>
      <c r="AC206" s="94">
        <f t="shared" si="46"/>
        <v>22.222222222222221</v>
      </c>
      <c r="AD206" s="88">
        <f t="shared" si="47"/>
        <v>0.18494544109487701</v>
      </c>
      <c r="AE206" s="94">
        <f t="shared" si="48"/>
        <v>1</v>
      </c>
      <c r="AF206" s="95">
        <f t="shared" si="49"/>
        <v>45</v>
      </c>
      <c r="AG206" s="95">
        <f t="shared" si="50"/>
        <v>5111.1111111111113</v>
      </c>
      <c r="AH206" s="91">
        <f t="shared" si="51"/>
        <v>42.53745145182171</v>
      </c>
      <c r="AI206" s="18">
        <v>3</v>
      </c>
      <c r="AJ206" s="18">
        <v>60</v>
      </c>
      <c r="AK206" s="18">
        <v>7</v>
      </c>
      <c r="AL206" s="18"/>
      <c r="AM206" s="18"/>
      <c r="AN206" s="18">
        <v>30</v>
      </c>
      <c r="AO206" s="19"/>
      <c r="AP206" s="223">
        <v>15</v>
      </c>
      <c r="AQ206" s="35">
        <v>1</v>
      </c>
      <c r="AR206" s="18"/>
      <c r="AS206" s="18" t="s">
        <v>99</v>
      </c>
      <c r="AT206" s="18">
        <v>75</v>
      </c>
      <c r="AU206" s="18" t="s">
        <v>99</v>
      </c>
      <c r="AV206" s="19">
        <v>80</v>
      </c>
      <c r="AW206" s="18" t="s">
        <v>98</v>
      </c>
      <c r="AX206" s="19"/>
      <c r="AY206" s="18" t="s">
        <v>100</v>
      </c>
      <c r="AZ206" s="18" t="s">
        <v>100</v>
      </c>
      <c r="BA206" s="18" t="s">
        <v>100</v>
      </c>
      <c r="BB206" s="18" t="s">
        <v>100</v>
      </c>
      <c r="BC206" s="18" t="s">
        <v>100</v>
      </c>
      <c r="BD206" s="19"/>
      <c r="BE206" s="18" t="s">
        <v>102</v>
      </c>
      <c r="BF206" s="19"/>
      <c r="BG206" s="18">
        <v>42300</v>
      </c>
      <c r="BH206" s="18">
        <v>46950</v>
      </c>
      <c r="BI206" s="18">
        <v>46300</v>
      </c>
      <c r="BJ206" s="18">
        <v>48400</v>
      </c>
      <c r="BK206" s="18">
        <v>58500</v>
      </c>
      <c r="BL206" s="230">
        <f t="shared" si="52"/>
        <v>13.630479008692436</v>
      </c>
      <c r="BM206" s="18">
        <v>18100</v>
      </c>
      <c r="BN206" s="18">
        <v>24900</v>
      </c>
      <c r="BO206" s="18">
        <v>17400</v>
      </c>
      <c r="BP206" s="18">
        <v>22100</v>
      </c>
      <c r="BQ206" s="18">
        <v>15200</v>
      </c>
      <c r="BR206" s="18">
        <v>18300</v>
      </c>
      <c r="BS206" s="18">
        <v>1700</v>
      </c>
      <c r="BT206" s="18">
        <v>37700</v>
      </c>
      <c r="BU206" s="18">
        <v>2500</v>
      </c>
      <c r="BV206" s="18">
        <v>37500</v>
      </c>
      <c r="BW206" s="18">
        <v>3400</v>
      </c>
      <c r="BX206" s="18">
        <v>800</v>
      </c>
      <c r="BY206" s="18">
        <v>3400</v>
      </c>
      <c r="BZ206" s="18">
        <v>1200</v>
      </c>
      <c r="CA206" s="18">
        <v>7600</v>
      </c>
      <c r="CB206" s="18">
        <v>2300</v>
      </c>
      <c r="CC206" s="18">
        <v>2400</v>
      </c>
      <c r="CD206" s="18">
        <v>2600</v>
      </c>
      <c r="CE206" s="18">
        <v>2600</v>
      </c>
      <c r="CF206" s="19">
        <v>2700</v>
      </c>
      <c r="CG206" s="19" t="s">
        <v>100</v>
      </c>
      <c r="CH206" s="19" t="s">
        <v>143</v>
      </c>
      <c r="CI206" s="18" t="s">
        <v>130</v>
      </c>
      <c r="CJ206" s="19" t="s">
        <v>591</v>
      </c>
      <c r="CK206" s="19" t="s">
        <v>105</v>
      </c>
      <c r="CL206" s="18" t="s">
        <v>98</v>
      </c>
      <c r="CM206" s="19" t="s">
        <v>592</v>
      </c>
      <c r="CN206" s="18" t="s">
        <v>100</v>
      </c>
      <c r="CO206" s="19"/>
      <c r="CP206" s="18" t="s">
        <v>100</v>
      </c>
      <c r="CQ206" s="18" t="s">
        <v>100</v>
      </c>
      <c r="CR206" s="18" t="s">
        <v>100</v>
      </c>
      <c r="CS206" s="18" t="s">
        <v>100</v>
      </c>
      <c r="CT206" s="19"/>
      <c r="CU206" s="18" t="s">
        <v>100</v>
      </c>
      <c r="CV206" s="18" t="s">
        <v>98</v>
      </c>
      <c r="CW206" s="18" t="s">
        <v>98</v>
      </c>
      <c r="CX206" s="18" t="s">
        <v>98</v>
      </c>
      <c r="CY206" s="18" t="s">
        <v>100</v>
      </c>
      <c r="CZ206" s="18" t="s">
        <v>98</v>
      </c>
      <c r="DA206" s="18" t="s">
        <v>98</v>
      </c>
      <c r="DB206" s="18" t="s">
        <v>100</v>
      </c>
      <c r="DC206" s="19"/>
      <c r="DD206" s="18" t="s">
        <v>98</v>
      </c>
      <c r="DE206" s="18" t="s">
        <v>100</v>
      </c>
      <c r="DF206" s="18" t="s">
        <v>100</v>
      </c>
      <c r="DG206" s="18" t="s">
        <v>100</v>
      </c>
      <c r="DH206" s="18" t="s">
        <v>98</v>
      </c>
      <c r="DI206" s="18" t="s">
        <v>100</v>
      </c>
      <c r="DJ206" s="19"/>
      <c r="DK206" s="23"/>
    </row>
    <row r="207" spans="1:115" s="33" customFormat="1" ht="21.75" customHeight="1" x14ac:dyDescent="0.25">
      <c r="A207" s="24">
        <v>64</v>
      </c>
      <c r="B207" s="25" t="s">
        <v>684</v>
      </c>
      <c r="C207" s="25" t="s">
        <v>685</v>
      </c>
      <c r="D207" s="26" t="s">
        <v>686</v>
      </c>
      <c r="E207" s="27" t="s">
        <v>687</v>
      </c>
      <c r="F207" s="27" t="s">
        <v>688</v>
      </c>
      <c r="G207" s="25" t="s">
        <v>689</v>
      </c>
      <c r="H207" s="25" t="s">
        <v>690</v>
      </c>
      <c r="I207" s="27" t="s">
        <v>691</v>
      </c>
      <c r="J207" s="25" t="s">
        <v>692</v>
      </c>
      <c r="K207" s="28">
        <v>7475</v>
      </c>
      <c r="L207" s="28">
        <v>7410</v>
      </c>
      <c r="M207" s="29">
        <v>7360</v>
      </c>
      <c r="N207" s="29">
        <v>7392</v>
      </c>
      <c r="O207" s="47">
        <v>7374</v>
      </c>
      <c r="P207" s="53">
        <v>7796441</v>
      </c>
      <c r="Q207" s="53">
        <v>7747874</v>
      </c>
      <c r="R207" s="53">
        <v>7913355</v>
      </c>
      <c r="S207" s="53">
        <v>7853617</v>
      </c>
      <c r="T207" s="54">
        <v>8455360</v>
      </c>
      <c r="U207" s="25" t="s">
        <v>693</v>
      </c>
      <c r="V207" s="26" t="s">
        <v>100</v>
      </c>
      <c r="W207" s="26">
        <v>40</v>
      </c>
      <c r="X207" s="26">
        <v>1331</v>
      </c>
      <c r="Y207" s="26">
        <v>87</v>
      </c>
      <c r="Z207" s="26">
        <v>312161</v>
      </c>
      <c r="AA207" s="222">
        <v>26</v>
      </c>
      <c r="AB207" s="26">
        <v>594159</v>
      </c>
      <c r="AC207" s="94">
        <f t="shared" si="46"/>
        <v>33.274999999999999</v>
      </c>
      <c r="AD207" s="88">
        <f t="shared" si="47"/>
        <v>0.18049905071874153</v>
      </c>
      <c r="AE207" s="94">
        <f t="shared" si="48"/>
        <v>2.1749999999999998</v>
      </c>
      <c r="AF207" s="95">
        <f t="shared" si="49"/>
        <v>65.364387678437268</v>
      </c>
      <c r="AG207" s="95">
        <f t="shared" si="50"/>
        <v>7804.0249999999996</v>
      </c>
      <c r="AH207" s="91">
        <f t="shared" si="51"/>
        <v>42.332655275291565</v>
      </c>
      <c r="AI207" s="25">
        <v>45</v>
      </c>
      <c r="AJ207" s="25">
        <v>25</v>
      </c>
      <c r="AK207" s="25"/>
      <c r="AL207" s="25">
        <v>30</v>
      </c>
      <c r="AM207" s="25"/>
      <c r="AN207" s="25"/>
      <c r="AO207" s="26"/>
      <c r="AP207" s="222">
        <v>15</v>
      </c>
      <c r="AQ207" s="30">
        <v>1</v>
      </c>
      <c r="AR207" s="25"/>
      <c r="AS207" s="30">
        <v>0.5</v>
      </c>
      <c r="AT207" s="25"/>
      <c r="AU207" s="30">
        <v>0.5</v>
      </c>
      <c r="AV207" s="26"/>
      <c r="AW207" s="25" t="s">
        <v>98</v>
      </c>
      <c r="AX207" s="26"/>
      <c r="AY207" s="25" t="s">
        <v>100</v>
      </c>
      <c r="AZ207" s="25" t="s">
        <v>98</v>
      </c>
      <c r="BA207" s="25" t="s">
        <v>100</v>
      </c>
      <c r="BB207" s="25" t="s">
        <v>100</v>
      </c>
      <c r="BC207" s="25" t="s">
        <v>100</v>
      </c>
      <c r="BD207" s="26"/>
      <c r="BE207" s="25" t="s">
        <v>102</v>
      </c>
      <c r="BF207" s="26"/>
      <c r="BG207" s="25">
        <v>96236</v>
      </c>
      <c r="BH207" s="25">
        <v>102009</v>
      </c>
      <c r="BI207" s="25">
        <v>101105</v>
      </c>
      <c r="BJ207" s="25">
        <v>105666</v>
      </c>
      <c r="BK207" s="25">
        <v>93787</v>
      </c>
      <c r="BL207" s="230">
        <f t="shared" si="52"/>
        <v>16.947653919175483</v>
      </c>
      <c r="BM207" s="25">
        <v>39010</v>
      </c>
      <c r="BN207" s="25">
        <v>39919</v>
      </c>
      <c r="BO207" s="25">
        <v>29349</v>
      </c>
      <c r="BP207" s="25">
        <v>35120</v>
      </c>
      <c r="BQ207" s="25">
        <v>31185</v>
      </c>
      <c r="BR207" s="25"/>
      <c r="BS207" s="25">
        <v>40078</v>
      </c>
      <c r="BT207" s="25">
        <v>83633</v>
      </c>
      <c r="BU207" s="25"/>
      <c r="BV207" s="25">
        <v>110579</v>
      </c>
      <c r="BW207" s="25"/>
      <c r="BX207" s="25">
        <v>8499</v>
      </c>
      <c r="BY207" s="25">
        <v>4974</v>
      </c>
      <c r="BZ207" s="25">
        <v>6012</v>
      </c>
      <c r="CA207" s="25">
        <v>13986</v>
      </c>
      <c r="CB207" s="25">
        <v>11793</v>
      </c>
      <c r="CC207" s="25">
        <v>10104</v>
      </c>
      <c r="CD207" s="25">
        <v>11765</v>
      </c>
      <c r="CE207" s="25">
        <v>13937</v>
      </c>
      <c r="CF207" s="26">
        <v>13820</v>
      </c>
      <c r="CG207" s="26" t="s">
        <v>100</v>
      </c>
      <c r="CH207" s="26" t="s">
        <v>118</v>
      </c>
      <c r="CI207" s="31" t="s">
        <v>104</v>
      </c>
      <c r="CJ207" s="26" t="s">
        <v>694</v>
      </c>
      <c r="CK207" s="26" t="s">
        <v>105</v>
      </c>
      <c r="CL207" s="25" t="s">
        <v>98</v>
      </c>
      <c r="CM207" s="26" t="s">
        <v>695</v>
      </c>
      <c r="CN207" s="25" t="s">
        <v>98</v>
      </c>
      <c r="CO207" s="26" t="s">
        <v>179</v>
      </c>
      <c r="CP207" s="25" t="s">
        <v>100</v>
      </c>
      <c r="CQ207" s="25" t="s">
        <v>100</v>
      </c>
      <c r="CR207" s="25" t="s">
        <v>100</v>
      </c>
      <c r="CS207" s="25" t="s">
        <v>98</v>
      </c>
      <c r="CT207" s="26" t="s">
        <v>696</v>
      </c>
      <c r="CU207" s="25" t="s">
        <v>100</v>
      </c>
      <c r="CV207" s="25" t="s">
        <v>100</v>
      </c>
      <c r="CW207" s="25" t="s">
        <v>100</v>
      </c>
      <c r="CX207" s="25" t="s">
        <v>98</v>
      </c>
      <c r="CY207" s="25" t="s">
        <v>100</v>
      </c>
      <c r="CZ207" s="25" t="s">
        <v>98</v>
      </c>
      <c r="DA207" s="25" t="s">
        <v>100</v>
      </c>
      <c r="DB207" s="25" t="s">
        <v>98</v>
      </c>
      <c r="DC207" s="26" t="s">
        <v>697</v>
      </c>
      <c r="DD207" s="25" t="s">
        <v>98</v>
      </c>
      <c r="DE207" s="25" t="s">
        <v>98</v>
      </c>
      <c r="DF207" s="25" t="s">
        <v>100</v>
      </c>
      <c r="DG207" s="25" t="s">
        <v>100</v>
      </c>
      <c r="DH207" s="25" t="s">
        <v>98</v>
      </c>
      <c r="DI207" s="25" t="s">
        <v>100</v>
      </c>
      <c r="DJ207" s="26" t="s">
        <v>698</v>
      </c>
      <c r="DK207" s="32" t="s">
        <v>699</v>
      </c>
    </row>
    <row r="208" spans="1:115" s="33" customFormat="1" ht="21.75" customHeight="1" x14ac:dyDescent="0.25">
      <c r="A208" s="17">
        <v>74</v>
      </c>
      <c r="B208" s="18" t="s">
        <v>758</v>
      </c>
      <c r="C208" s="18" t="s">
        <v>759</v>
      </c>
      <c r="D208" s="19" t="s">
        <v>760</v>
      </c>
      <c r="E208" s="20" t="s">
        <v>761</v>
      </c>
      <c r="F208" s="20" t="s">
        <v>762</v>
      </c>
      <c r="G208" s="18" t="s">
        <v>763</v>
      </c>
      <c r="H208" s="18" t="s">
        <v>764</v>
      </c>
      <c r="I208" s="20" t="s">
        <v>765</v>
      </c>
      <c r="J208" s="18" t="s">
        <v>766</v>
      </c>
      <c r="K208" s="21">
        <v>6022</v>
      </c>
      <c r="L208" s="21">
        <v>6033</v>
      </c>
      <c r="M208" s="22">
        <v>6003</v>
      </c>
      <c r="N208" s="22">
        <v>5872</v>
      </c>
      <c r="O208" s="46">
        <v>5894</v>
      </c>
      <c r="P208" s="51">
        <v>6150000</v>
      </c>
      <c r="Q208" s="51">
        <v>6399000</v>
      </c>
      <c r="R208" s="51">
        <v>6288000</v>
      </c>
      <c r="S208" s="51">
        <v>7042000</v>
      </c>
      <c r="T208" s="52">
        <v>6978000</v>
      </c>
      <c r="U208" s="18"/>
      <c r="V208" s="19" t="s">
        <v>98</v>
      </c>
      <c r="W208" s="19">
        <v>36</v>
      </c>
      <c r="X208" s="19">
        <v>1024</v>
      </c>
      <c r="Y208" s="19">
        <v>69</v>
      </c>
      <c r="Z208" s="19">
        <v>241522</v>
      </c>
      <c r="AA208" s="223">
        <v>21</v>
      </c>
      <c r="AB208" s="19">
        <v>186702</v>
      </c>
      <c r="AC208" s="94">
        <f t="shared" si="46"/>
        <v>28.444444444444443</v>
      </c>
      <c r="AD208" s="88">
        <f t="shared" si="47"/>
        <v>0.17373600271462505</v>
      </c>
      <c r="AE208" s="94">
        <f t="shared" si="48"/>
        <v>1.9166666666666667</v>
      </c>
      <c r="AF208" s="95">
        <f t="shared" si="49"/>
        <v>67.3828125</v>
      </c>
      <c r="AG208" s="95">
        <f t="shared" si="50"/>
        <v>6708.9444444444443</v>
      </c>
      <c r="AH208" s="91">
        <f t="shared" si="51"/>
        <v>40.977604343400067</v>
      </c>
      <c r="AI208" s="18">
        <v>1</v>
      </c>
      <c r="AJ208" s="18">
        <v>98</v>
      </c>
      <c r="AK208" s="18"/>
      <c r="AL208" s="18">
        <v>1</v>
      </c>
      <c r="AM208" s="18"/>
      <c r="AN208" s="18"/>
      <c r="AO208" s="19"/>
      <c r="AP208" s="223">
        <v>15</v>
      </c>
      <c r="AQ208" s="35">
        <v>1</v>
      </c>
      <c r="AR208" s="18"/>
      <c r="AS208" s="35">
        <v>0.5</v>
      </c>
      <c r="AT208" s="18"/>
      <c r="AU208" s="18" t="s">
        <v>99</v>
      </c>
      <c r="AV208" s="19"/>
      <c r="AW208" s="18" t="s">
        <v>98</v>
      </c>
      <c r="AX208" s="19"/>
      <c r="AY208" s="18" t="s">
        <v>98</v>
      </c>
      <c r="AZ208" s="18" t="s">
        <v>100</v>
      </c>
      <c r="BA208" s="18" t="s">
        <v>100</v>
      </c>
      <c r="BB208" s="18" t="s">
        <v>100</v>
      </c>
      <c r="BC208" s="18" t="s">
        <v>100</v>
      </c>
      <c r="BD208" s="19"/>
      <c r="BE208" s="18" t="s">
        <v>102</v>
      </c>
      <c r="BF208" s="19"/>
      <c r="BG208" s="18">
        <v>42838</v>
      </c>
      <c r="BH208" s="18">
        <v>45185</v>
      </c>
      <c r="BI208" s="18">
        <v>45566</v>
      </c>
      <c r="BJ208" s="18">
        <v>47676</v>
      </c>
      <c r="BK208" s="18">
        <v>52001</v>
      </c>
      <c r="BL208" s="230">
        <f t="shared" si="52"/>
        <v>10.456565999321343</v>
      </c>
      <c r="BM208" s="18">
        <v>9125</v>
      </c>
      <c r="BN208" s="18">
        <v>9835</v>
      </c>
      <c r="BO208" s="18">
        <v>8674</v>
      </c>
      <c r="BP208" s="18">
        <v>6228</v>
      </c>
      <c r="BQ208" s="18">
        <v>9630</v>
      </c>
      <c r="BR208" s="18">
        <v>5800</v>
      </c>
      <c r="BS208" s="18">
        <v>75776</v>
      </c>
      <c r="BT208" s="18">
        <v>1777</v>
      </c>
      <c r="BU208" s="18"/>
      <c r="BV208" s="18">
        <v>3586</v>
      </c>
      <c r="BW208" s="18"/>
      <c r="BX208" s="18"/>
      <c r="BY208" s="18"/>
      <c r="BZ208" s="18"/>
      <c r="CA208" s="18"/>
      <c r="CB208" s="18">
        <v>2432</v>
      </c>
      <c r="CC208" s="18">
        <v>6576</v>
      </c>
      <c r="CD208" s="18">
        <v>5141</v>
      </c>
      <c r="CE208" s="18">
        <v>2933</v>
      </c>
      <c r="CF208" s="19">
        <v>6099</v>
      </c>
      <c r="CG208" s="19" t="s">
        <v>100</v>
      </c>
      <c r="CH208" s="19" t="s">
        <v>118</v>
      </c>
      <c r="CI208" s="31" t="s">
        <v>104</v>
      </c>
      <c r="CJ208" s="19" t="s">
        <v>767</v>
      </c>
      <c r="CK208" s="19" t="s">
        <v>105</v>
      </c>
      <c r="CL208" s="18" t="s">
        <v>98</v>
      </c>
      <c r="CM208" s="19" t="s">
        <v>768</v>
      </c>
      <c r="CN208" s="18" t="s">
        <v>100</v>
      </c>
      <c r="CO208" s="19"/>
      <c r="CP208" s="18" t="s">
        <v>100</v>
      </c>
      <c r="CQ208" s="18" t="s">
        <v>98</v>
      </c>
      <c r="CR208" s="18" t="s">
        <v>100</v>
      </c>
      <c r="CS208" s="18" t="s">
        <v>100</v>
      </c>
      <c r="CT208" s="19"/>
      <c r="CU208" s="18" t="s">
        <v>100</v>
      </c>
      <c r="CV208" s="18" t="s">
        <v>100</v>
      </c>
      <c r="CW208" s="18" t="s">
        <v>100</v>
      </c>
      <c r="CX208" s="18" t="s">
        <v>98</v>
      </c>
      <c r="CY208" s="18" t="s">
        <v>100</v>
      </c>
      <c r="CZ208" s="18" t="s">
        <v>98</v>
      </c>
      <c r="DA208" s="18" t="s">
        <v>100</v>
      </c>
      <c r="DB208" s="18" t="s">
        <v>100</v>
      </c>
      <c r="DC208" s="19"/>
      <c r="DD208" s="18" t="s">
        <v>98</v>
      </c>
      <c r="DE208" s="18" t="s">
        <v>100</v>
      </c>
      <c r="DF208" s="18" t="s">
        <v>98</v>
      </c>
      <c r="DG208" s="18" t="s">
        <v>98</v>
      </c>
      <c r="DH208" s="18" t="s">
        <v>100</v>
      </c>
      <c r="DI208" s="18" t="s">
        <v>100</v>
      </c>
      <c r="DJ208" s="19"/>
      <c r="DK208" s="23"/>
    </row>
    <row r="209" spans="1:115" s="11" customFormat="1" ht="21.75" customHeight="1" x14ac:dyDescent="0.25">
      <c r="A209" s="24">
        <v>99</v>
      </c>
      <c r="B209" s="25" t="s">
        <v>963</v>
      </c>
      <c r="C209" s="25" t="s">
        <v>964</v>
      </c>
      <c r="D209" s="26" t="s">
        <v>965</v>
      </c>
      <c r="E209" s="27" t="s">
        <v>966</v>
      </c>
      <c r="F209" s="27" t="s">
        <v>967</v>
      </c>
      <c r="G209" s="25" t="s">
        <v>968</v>
      </c>
      <c r="H209" s="25" t="s">
        <v>969</v>
      </c>
      <c r="I209" s="27" t="s">
        <v>970</v>
      </c>
      <c r="J209" s="25" t="s">
        <v>971</v>
      </c>
      <c r="K209" s="28"/>
      <c r="L209" s="28"/>
      <c r="M209" s="29">
        <v>4972</v>
      </c>
      <c r="N209" s="29">
        <v>4989</v>
      </c>
      <c r="O209" s="47">
        <v>5026</v>
      </c>
      <c r="P209" s="53"/>
      <c r="Q209" s="53"/>
      <c r="R209" s="53"/>
      <c r="S209" s="53">
        <v>4250338</v>
      </c>
      <c r="T209" s="54">
        <v>4643512</v>
      </c>
      <c r="U209" s="25" t="s">
        <v>972</v>
      </c>
      <c r="V209" s="26" t="s">
        <v>100</v>
      </c>
      <c r="W209" s="26">
        <v>36</v>
      </c>
      <c r="X209" s="26">
        <v>956</v>
      </c>
      <c r="Y209" s="26"/>
      <c r="Z209" s="26">
        <v>294033</v>
      </c>
      <c r="AA209" s="222">
        <v>21</v>
      </c>
      <c r="AB209" s="26">
        <v>297571</v>
      </c>
      <c r="AC209" s="94">
        <f t="shared" si="46"/>
        <v>26.555555555555557</v>
      </c>
      <c r="AD209" s="88">
        <f t="shared" si="47"/>
        <v>0.19021090330282531</v>
      </c>
      <c r="AE209" s="94" t="str">
        <f t="shared" si="48"/>
        <v/>
      </c>
      <c r="AF209" s="95" t="str">
        <f t="shared" si="49"/>
        <v/>
      </c>
      <c r="AG209" s="95">
        <f t="shared" si="50"/>
        <v>8167.583333333333</v>
      </c>
      <c r="AH209" s="91">
        <f t="shared" si="51"/>
        <v>58.502387584560289</v>
      </c>
      <c r="AI209" s="25">
        <v>66</v>
      </c>
      <c r="AJ209" s="25">
        <v>18</v>
      </c>
      <c r="AK209" s="25">
        <v>4</v>
      </c>
      <c r="AL209" s="25"/>
      <c r="AM209" s="25"/>
      <c r="AN209" s="25">
        <v>12</v>
      </c>
      <c r="AO209" s="26"/>
      <c r="AP209" s="222">
        <v>15</v>
      </c>
      <c r="AQ209" s="25" t="s">
        <v>99</v>
      </c>
      <c r="AR209" s="25"/>
      <c r="AS209" s="25" t="s">
        <v>99</v>
      </c>
      <c r="AT209" s="25"/>
      <c r="AU209" s="25" t="s">
        <v>99</v>
      </c>
      <c r="AV209" s="26"/>
      <c r="AW209" s="25" t="s">
        <v>98</v>
      </c>
      <c r="AX209" s="26"/>
      <c r="AY209" s="25" t="s">
        <v>100</v>
      </c>
      <c r="AZ209" s="25" t="s">
        <v>100</v>
      </c>
      <c r="BA209" s="25" t="s">
        <v>100</v>
      </c>
      <c r="BB209" s="25" t="s">
        <v>100</v>
      </c>
      <c r="BC209" s="25" t="s">
        <v>98</v>
      </c>
      <c r="BD209" s="26" t="s">
        <v>973</v>
      </c>
      <c r="BE209" s="25" t="s">
        <v>102</v>
      </c>
      <c r="BF209" s="26"/>
      <c r="BG209" s="25"/>
      <c r="BH209" s="25"/>
      <c r="BI209" s="25"/>
      <c r="BJ209" s="25">
        <v>64491</v>
      </c>
      <c r="BK209" s="25">
        <v>71249</v>
      </c>
      <c r="BL209" s="230">
        <f t="shared" si="52"/>
        <v>16.212693991245523</v>
      </c>
      <c r="BM209" s="25"/>
      <c r="BN209" s="25"/>
      <c r="BO209" s="25"/>
      <c r="BP209" s="25">
        <v>7681</v>
      </c>
      <c r="BQ209" s="25">
        <v>10236</v>
      </c>
      <c r="BR209" s="25"/>
      <c r="BS209" s="25"/>
      <c r="BT209" s="25"/>
      <c r="BU209" s="25">
        <v>11964</v>
      </c>
      <c r="BV209" s="25">
        <v>2730</v>
      </c>
      <c r="BW209" s="25"/>
      <c r="BX209" s="25"/>
      <c r="BY209" s="25"/>
      <c r="BZ209" s="25"/>
      <c r="CA209" s="25"/>
      <c r="CB209" s="25"/>
      <c r="CC209" s="25"/>
      <c r="CD209" s="25"/>
      <c r="CE209" s="25"/>
      <c r="CF209" s="26"/>
      <c r="CG209" s="26" t="s">
        <v>100</v>
      </c>
      <c r="CH209" s="26" t="s">
        <v>103</v>
      </c>
      <c r="CI209" s="25" t="s">
        <v>104</v>
      </c>
      <c r="CJ209" s="26" t="s">
        <v>974</v>
      </c>
      <c r="CK209" s="26" t="s">
        <v>105</v>
      </c>
      <c r="CL209" s="25" t="s">
        <v>98</v>
      </c>
      <c r="CM209" s="26" t="s">
        <v>955</v>
      </c>
      <c r="CN209" s="25" t="s">
        <v>100</v>
      </c>
      <c r="CO209" s="26"/>
      <c r="CP209" s="25" t="s">
        <v>100</v>
      </c>
      <c r="CQ209" s="25" t="s">
        <v>98</v>
      </c>
      <c r="CR209" s="25" t="s">
        <v>100</v>
      </c>
      <c r="CS209" s="25" t="s">
        <v>98</v>
      </c>
      <c r="CT209" s="26" t="s">
        <v>975</v>
      </c>
      <c r="CU209" s="25" t="s">
        <v>100</v>
      </c>
      <c r="CV209" s="25" t="s">
        <v>98</v>
      </c>
      <c r="CW209" s="25" t="s">
        <v>98</v>
      </c>
      <c r="CX209" s="25" t="s">
        <v>98</v>
      </c>
      <c r="CY209" s="25" t="s">
        <v>100</v>
      </c>
      <c r="CZ209" s="25" t="s">
        <v>98</v>
      </c>
      <c r="DA209" s="25" t="s">
        <v>100</v>
      </c>
      <c r="DB209" s="25" t="s">
        <v>98</v>
      </c>
      <c r="DC209" s="26" t="s">
        <v>976</v>
      </c>
      <c r="DD209" s="25" t="s">
        <v>98</v>
      </c>
      <c r="DE209" s="25" t="s">
        <v>100</v>
      </c>
      <c r="DF209" s="25" t="s">
        <v>98</v>
      </c>
      <c r="DG209" s="25" t="s">
        <v>98</v>
      </c>
      <c r="DH209" s="25" t="s">
        <v>98</v>
      </c>
      <c r="DI209" s="25" t="s">
        <v>100</v>
      </c>
      <c r="DJ209" s="26"/>
      <c r="DK209" s="32" t="s">
        <v>977</v>
      </c>
    </row>
    <row r="210" spans="1:115" s="11" customFormat="1" ht="21.75" customHeight="1" x14ac:dyDescent="0.25">
      <c r="A210" s="24">
        <v>102</v>
      </c>
      <c r="B210" s="25" t="s">
        <v>995</v>
      </c>
      <c r="C210" s="25" t="s">
        <v>109</v>
      </c>
      <c r="D210" s="26" t="s">
        <v>111</v>
      </c>
      <c r="E210" s="27" t="s">
        <v>996</v>
      </c>
      <c r="F210" s="27" t="s">
        <v>997</v>
      </c>
      <c r="G210" s="25" t="s">
        <v>998</v>
      </c>
      <c r="H210" s="25" t="s">
        <v>999</v>
      </c>
      <c r="I210" s="27" t="s">
        <v>1000</v>
      </c>
      <c r="J210" s="25" t="s">
        <v>1001</v>
      </c>
      <c r="K210" s="28">
        <v>7228</v>
      </c>
      <c r="L210" s="28">
        <v>7270</v>
      </c>
      <c r="M210" s="29">
        <v>7361</v>
      </c>
      <c r="N210" s="29">
        <v>7262</v>
      </c>
      <c r="O210" s="47">
        <v>7226</v>
      </c>
      <c r="P210" s="53">
        <v>9146000</v>
      </c>
      <c r="Q210" s="53">
        <v>8199000</v>
      </c>
      <c r="R210" s="53">
        <v>8247000</v>
      </c>
      <c r="S210" s="53">
        <v>9290000</v>
      </c>
      <c r="T210" s="54">
        <v>9490000</v>
      </c>
      <c r="U210" s="25" t="s">
        <v>1002</v>
      </c>
      <c r="V210" s="26" t="s">
        <v>100</v>
      </c>
      <c r="W210" s="26">
        <v>85</v>
      </c>
      <c r="X210" s="26">
        <v>860</v>
      </c>
      <c r="Y210" s="26">
        <v>70</v>
      </c>
      <c r="Z210" s="26">
        <v>400000</v>
      </c>
      <c r="AA210" s="222">
        <v>23</v>
      </c>
      <c r="AB210" s="26">
        <v>130000</v>
      </c>
      <c r="AC210" s="94">
        <f t="shared" si="46"/>
        <v>10.117647058823529</v>
      </c>
      <c r="AD210" s="88">
        <f t="shared" si="47"/>
        <v>0.1190146692499308</v>
      </c>
      <c r="AE210" s="143">
        <f t="shared" si="48"/>
        <v>0.82352941176470584</v>
      </c>
      <c r="AF210" s="95">
        <f t="shared" si="49"/>
        <v>81.395348837209298</v>
      </c>
      <c r="AG210" s="95">
        <f t="shared" si="50"/>
        <v>4705.8823529411766</v>
      </c>
      <c r="AH210" s="91">
        <f t="shared" si="51"/>
        <v>55.355660116246888</v>
      </c>
      <c r="AI210" s="25">
        <v>20</v>
      </c>
      <c r="AJ210" s="25">
        <v>80</v>
      </c>
      <c r="AK210" s="25"/>
      <c r="AL210" s="25"/>
      <c r="AM210" s="25"/>
      <c r="AN210" s="25"/>
      <c r="AO210" s="26"/>
      <c r="AP210" s="222">
        <v>30</v>
      </c>
      <c r="AQ210" s="25" t="s">
        <v>99</v>
      </c>
      <c r="AR210" s="25"/>
      <c r="AS210" s="25" t="s">
        <v>99</v>
      </c>
      <c r="AT210" s="25"/>
      <c r="AU210" s="25" t="s">
        <v>99</v>
      </c>
      <c r="AV210" s="26"/>
      <c r="AW210" s="25" t="s">
        <v>98</v>
      </c>
      <c r="AX210" s="26"/>
      <c r="AY210" s="25" t="s">
        <v>100</v>
      </c>
      <c r="AZ210" s="25" t="s">
        <v>98</v>
      </c>
      <c r="BA210" s="25" t="s">
        <v>100</v>
      </c>
      <c r="BB210" s="25" t="s">
        <v>100</v>
      </c>
      <c r="BC210" s="25" t="s">
        <v>100</v>
      </c>
      <c r="BD210" s="26"/>
      <c r="BE210" s="25" t="s">
        <v>102</v>
      </c>
      <c r="BF210" s="26"/>
      <c r="BG210" s="25">
        <v>65520</v>
      </c>
      <c r="BH210" s="25">
        <v>65170</v>
      </c>
      <c r="BI210" s="25">
        <v>66650</v>
      </c>
      <c r="BJ210" s="25">
        <v>68400</v>
      </c>
      <c r="BK210" s="25">
        <v>70680</v>
      </c>
      <c r="BL210" s="230">
        <f t="shared" si="52"/>
        <v>12.341544422917243</v>
      </c>
      <c r="BM210" s="25">
        <v>21620</v>
      </c>
      <c r="BN210" s="25">
        <v>14050</v>
      </c>
      <c r="BO210" s="25">
        <v>18100</v>
      </c>
      <c r="BP210" s="25">
        <v>15200</v>
      </c>
      <c r="BQ210" s="25">
        <v>18500</v>
      </c>
      <c r="BR210" s="25"/>
      <c r="BS210" s="25"/>
      <c r="BT210" s="25"/>
      <c r="BU210" s="25"/>
      <c r="BV210" s="25"/>
      <c r="BW210" s="25"/>
      <c r="BX210" s="25"/>
      <c r="BY210" s="25"/>
      <c r="BZ210" s="25"/>
      <c r="CA210" s="25"/>
      <c r="CB210" s="25">
        <v>2900</v>
      </c>
      <c r="CC210" s="25">
        <v>780</v>
      </c>
      <c r="CD210" s="25">
        <v>1850</v>
      </c>
      <c r="CE210" s="25">
        <v>1550</v>
      </c>
      <c r="CF210" s="26">
        <v>5050</v>
      </c>
      <c r="CG210" s="26" t="s">
        <v>100</v>
      </c>
      <c r="CH210" s="26" t="s">
        <v>103</v>
      </c>
      <c r="CI210" s="25" t="s">
        <v>164</v>
      </c>
      <c r="CJ210" s="26"/>
      <c r="CK210" s="26" t="s">
        <v>105</v>
      </c>
      <c r="CL210" s="25" t="s">
        <v>100</v>
      </c>
      <c r="CM210" s="26"/>
      <c r="CN210" s="25" t="s">
        <v>100</v>
      </c>
      <c r="CO210" s="26"/>
      <c r="CP210" s="25" t="s">
        <v>98</v>
      </c>
      <c r="CQ210" s="25" t="s">
        <v>98</v>
      </c>
      <c r="CR210" s="25" t="s">
        <v>100</v>
      </c>
      <c r="CS210" s="25" t="s">
        <v>100</v>
      </c>
      <c r="CT210" s="26"/>
      <c r="CU210" s="25" t="s">
        <v>100</v>
      </c>
      <c r="CV210" s="25" t="s">
        <v>98</v>
      </c>
      <c r="CW210" s="25" t="s">
        <v>100</v>
      </c>
      <c r="CX210" s="25" t="s">
        <v>98</v>
      </c>
      <c r="CY210" s="25" t="s">
        <v>100</v>
      </c>
      <c r="CZ210" s="25" t="s">
        <v>98</v>
      </c>
      <c r="DA210" s="25" t="s">
        <v>100</v>
      </c>
      <c r="DB210" s="25" t="s">
        <v>100</v>
      </c>
      <c r="DC210" s="26"/>
      <c r="DD210" s="25" t="s">
        <v>98</v>
      </c>
      <c r="DE210" s="25" t="s">
        <v>98</v>
      </c>
      <c r="DF210" s="25" t="s">
        <v>98</v>
      </c>
      <c r="DG210" s="25" t="s">
        <v>100</v>
      </c>
      <c r="DH210" s="25" t="s">
        <v>100</v>
      </c>
      <c r="DI210" s="25" t="s">
        <v>100</v>
      </c>
      <c r="DJ210" s="26"/>
      <c r="DK210" s="32" t="s">
        <v>1003</v>
      </c>
    </row>
    <row r="211" spans="1:115" s="11" customFormat="1" ht="21.75" customHeight="1" x14ac:dyDescent="0.25">
      <c r="A211" s="146">
        <v>112</v>
      </c>
      <c r="B211" s="147" t="s">
        <v>1067</v>
      </c>
      <c r="C211" s="147" t="s">
        <v>109</v>
      </c>
      <c r="D211" s="139" t="s">
        <v>1068</v>
      </c>
      <c r="E211" s="20" t="s">
        <v>1069</v>
      </c>
      <c r="F211" s="20" t="s">
        <v>1070</v>
      </c>
      <c r="G211" s="18" t="s">
        <v>1071</v>
      </c>
      <c r="H211" s="18" t="s">
        <v>1072</v>
      </c>
      <c r="I211" s="20" t="s">
        <v>1073</v>
      </c>
      <c r="J211" s="18" t="s">
        <v>1071</v>
      </c>
      <c r="K211" s="21">
        <v>5309</v>
      </c>
      <c r="L211" s="21">
        <v>5159</v>
      </c>
      <c r="M211" s="22">
        <v>5271</v>
      </c>
      <c r="N211" s="22">
        <v>5276</v>
      </c>
      <c r="O211" s="46">
        <v>6248</v>
      </c>
      <c r="P211" s="51">
        <v>8800000</v>
      </c>
      <c r="Q211" s="51">
        <v>8100000</v>
      </c>
      <c r="R211" s="51">
        <v>910000</v>
      </c>
      <c r="S211" s="51">
        <v>10400000</v>
      </c>
      <c r="T211" s="52">
        <v>11200000</v>
      </c>
      <c r="U211" s="18" t="s">
        <v>1074</v>
      </c>
      <c r="V211" s="19" t="s">
        <v>100</v>
      </c>
      <c r="W211" s="19">
        <v>41</v>
      </c>
      <c r="X211" s="19">
        <v>1315</v>
      </c>
      <c r="Y211" s="19">
        <v>112</v>
      </c>
      <c r="Z211" s="139">
        <v>485</v>
      </c>
      <c r="AA211" s="223">
        <v>18</v>
      </c>
      <c r="AB211" s="19">
        <v>100</v>
      </c>
      <c r="AC211" s="94">
        <f t="shared" si="46"/>
        <v>32.073170731707314</v>
      </c>
      <c r="AD211" s="88">
        <f t="shared" si="47"/>
        <v>0.21046734955185659</v>
      </c>
      <c r="AE211" s="94">
        <f t="shared" si="48"/>
        <v>2.7317073170731709</v>
      </c>
      <c r="AF211" s="95">
        <f t="shared" si="49"/>
        <v>85.171102661596962</v>
      </c>
      <c r="AG211" s="144">
        <f t="shared" si="50"/>
        <v>11.829268292682928</v>
      </c>
      <c r="AH211" s="145">
        <f t="shared" si="51"/>
        <v>7.7624839948783608E-2</v>
      </c>
      <c r="AI211" s="18">
        <v>30</v>
      </c>
      <c r="AJ211" s="18">
        <v>50</v>
      </c>
      <c r="AK211" s="18">
        <v>10</v>
      </c>
      <c r="AL211" s="18"/>
      <c r="AM211" s="18"/>
      <c r="AN211" s="18">
        <v>10</v>
      </c>
      <c r="AO211" s="19"/>
      <c r="AP211" s="223">
        <v>17</v>
      </c>
      <c r="AQ211" s="35">
        <v>1</v>
      </c>
      <c r="AR211" s="18"/>
      <c r="AS211" s="35">
        <v>1</v>
      </c>
      <c r="AT211" s="18"/>
      <c r="AU211" s="35">
        <v>1</v>
      </c>
      <c r="AV211" s="19"/>
      <c r="AW211" s="18" t="s">
        <v>98</v>
      </c>
      <c r="AX211" s="19"/>
      <c r="AY211" s="18" t="s">
        <v>100</v>
      </c>
      <c r="AZ211" s="18" t="s">
        <v>100</v>
      </c>
      <c r="BA211" s="18" t="s">
        <v>100</v>
      </c>
      <c r="BB211" s="18" t="s">
        <v>100</v>
      </c>
      <c r="BC211" s="18" t="s">
        <v>98</v>
      </c>
      <c r="BD211" s="19" t="s">
        <v>1075</v>
      </c>
      <c r="BE211" s="18" t="s">
        <v>102</v>
      </c>
      <c r="BF211" s="19"/>
      <c r="BG211" s="18">
        <v>51051</v>
      </c>
      <c r="BH211" s="18">
        <v>61000</v>
      </c>
      <c r="BI211" s="18">
        <v>60000</v>
      </c>
      <c r="BJ211" s="18">
        <v>71000</v>
      </c>
      <c r="BK211" s="18">
        <v>86000</v>
      </c>
      <c r="BL211" s="230">
        <f t="shared" si="52"/>
        <v>18.027048655569782</v>
      </c>
      <c r="BM211" s="18">
        <v>36677</v>
      </c>
      <c r="BN211" s="18">
        <v>20000</v>
      </c>
      <c r="BO211" s="18">
        <v>31000</v>
      </c>
      <c r="BP211" s="18">
        <v>33000</v>
      </c>
      <c r="BQ211" s="18">
        <v>26633</v>
      </c>
      <c r="BR211" s="18"/>
      <c r="BS211" s="18"/>
      <c r="BT211" s="18"/>
      <c r="BU211" s="18"/>
      <c r="BV211" s="18"/>
      <c r="BW211" s="18"/>
      <c r="BX211" s="18"/>
      <c r="BY211" s="18"/>
      <c r="BZ211" s="18">
        <v>39000</v>
      </c>
      <c r="CA211" s="18"/>
      <c r="CB211" s="18"/>
      <c r="CC211" s="18"/>
      <c r="CD211" s="18"/>
      <c r="CE211" s="18"/>
      <c r="CF211" s="19"/>
      <c r="CG211" s="19" t="s">
        <v>100</v>
      </c>
      <c r="CH211" s="19" t="s">
        <v>103</v>
      </c>
      <c r="CI211" s="36" t="s">
        <v>164</v>
      </c>
      <c r="CJ211" s="19" t="s">
        <v>1076</v>
      </c>
      <c r="CK211" s="19" t="s">
        <v>105</v>
      </c>
      <c r="CL211" s="18" t="s">
        <v>98</v>
      </c>
      <c r="CM211" s="19" t="s">
        <v>1077</v>
      </c>
      <c r="CN211" s="18" t="s">
        <v>98</v>
      </c>
      <c r="CO211" s="19" t="s">
        <v>1078</v>
      </c>
      <c r="CP211" s="18" t="s">
        <v>100</v>
      </c>
      <c r="CQ211" s="18" t="s">
        <v>98</v>
      </c>
      <c r="CR211" s="18" t="s">
        <v>100</v>
      </c>
      <c r="CS211" s="18" t="s">
        <v>100</v>
      </c>
      <c r="CT211" s="19"/>
      <c r="CU211" s="18" t="s">
        <v>100</v>
      </c>
      <c r="CV211" s="18" t="s">
        <v>98</v>
      </c>
      <c r="CW211" s="18" t="s">
        <v>100</v>
      </c>
      <c r="CX211" s="18" t="s">
        <v>98</v>
      </c>
      <c r="CY211" s="18" t="s">
        <v>100</v>
      </c>
      <c r="CZ211" s="18" t="s">
        <v>100</v>
      </c>
      <c r="DA211" s="18" t="s">
        <v>100</v>
      </c>
      <c r="DB211" s="18" t="s">
        <v>98</v>
      </c>
      <c r="DC211" s="19" t="s">
        <v>1079</v>
      </c>
      <c r="DD211" s="18" t="s">
        <v>98</v>
      </c>
      <c r="DE211" s="18" t="s">
        <v>100</v>
      </c>
      <c r="DF211" s="18" t="s">
        <v>100</v>
      </c>
      <c r="DG211" s="18" t="s">
        <v>100</v>
      </c>
      <c r="DH211" s="18" t="s">
        <v>100</v>
      </c>
      <c r="DI211" s="18" t="s">
        <v>100</v>
      </c>
      <c r="DJ211" s="19"/>
      <c r="DK211" s="23" t="s">
        <v>1080</v>
      </c>
    </row>
    <row r="212" spans="1:115" s="11" customFormat="1" ht="21.75" customHeight="1" x14ac:dyDescent="0.25">
      <c r="A212" s="17">
        <v>135</v>
      </c>
      <c r="B212" s="18" t="s">
        <v>1233</v>
      </c>
      <c r="C212" s="18" t="s">
        <v>109</v>
      </c>
      <c r="D212" s="19" t="s">
        <v>1234</v>
      </c>
      <c r="E212" s="20" t="s">
        <v>1235</v>
      </c>
      <c r="F212" s="20" t="s">
        <v>1236</v>
      </c>
      <c r="G212" s="18" t="s">
        <v>1237</v>
      </c>
      <c r="H212" s="18" t="s">
        <v>1238</v>
      </c>
      <c r="I212" s="20" t="s">
        <v>1239</v>
      </c>
      <c r="J212" s="18" t="s">
        <v>1240</v>
      </c>
      <c r="K212" s="21">
        <v>5359</v>
      </c>
      <c r="L212" s="21">
        <v>5293</v>
      </c>
      <c r="M212" s="22">
        <v>5174</v>
      </c>
      <c r="N212" s="22">
        <v>5116</v>
      </c>
      <c r="O212" s="46">
        <v>5057</v>
      </c>
      <c r="P212" s="51"/>
      <c r="Q212" s="51"/>
      <c r="R212" s="51"/>
      <c r="S212" s="51">
        <v>5036988</v>
      </c>
      <c r="T212" s="52">
        <v>5108682</v>
      </c>
      <c r="U212" s="18" t="s">
        <v>1241</v>
      </c>
      <c r="V212" s="19" t="s">
        <v>100</v>
      </c>
      <c r="W212" s="19">
        <v>45</v>
      </c>
      <c r="X212" s="19">
        <v>1000</v>
      </c>
      <c r="Y212" s="19">
        <v>125</v>
      </c>
      <c r="Z212" s="19">
        <v>250000</v>
      </c>
      <c r="AA212" s="223">
        <v>20</v>
      </c>
      <c r="AB212" s="19">
        <v>750000</v>
      </c>
      <c r="AC212" s="94">
        <f t="shared" si="46"/>
        <v>22.222222222222221</v>
      </c>
      <c r="AD212" s="88">
        <f t="shared" si="47"/>
        <v>0.19774569903104608</v>
      </c>
      <c r="AE212" s="94">
        <f t="shared" si="48"/>
        <v>2.7777777777777777</v>
      </c>
      <c r="AF212" s="95">
        <f t="shared" si="49"/>
        <v>125</v>
      </c>
      <c r="AG212" s="95">
        <f t="shared" si="50"/>
        <v>5555.5555555555557</v>
      </c>
      <c r="AH212" s="91">
        <f t="shared" si="51"/>
        <v>49.436424757761522</v>
      </c>
      <c r="AI212" s="18">
        <v>35</v>
      </c>
      <c r="AJ212" s="18">
        <v>45</v>
      </c>
      <c r="AK212" s="18">
        <v>10</v>
      </c>
      <c r="AL212" s="18"/>
      <c r="AM212" s="18"/>
      <c r="AN212" s="18">
        <v>10</v>
      </c>
      <c r="AO212" s="19"/>
      <c r="AP212" s="223">
        <v>20</v>
      </c>
      <c r="AQ212" s="35">
        <v>0.5</v>
      </c>
      <c r="AR212" s="18"/>
      <c r="AS212" s="35">
        <v>0.5</v>
      </c>
      <c r="AT212" s="18"/>
      <c r="AU212" s="35">
        <v>0.5</v>
      </c>
      <c r="AV212" s="19"/>
      <c r="AW212" s="18" t="s">
        <v>98</v>
      </c>
      <c r="AX212" s="19"/>
      <c r="AY212" s="18" t="s">
        <v>100</v>
      </c>
      <c r="AZ212" s="18" t="s">
        <v>98</v>
      </c>
      <c r="BA212" s="18" t="s">
        <v>100</v>
      </c>
      <c r="BB212" s="18" t="s">
        <v>100</v>
      </c>
      <c r="BC212" s="18" t="s">
        <v>100</v>
      </c>
      <c r="BD212" s="19"/>
      <c r="BE212" s="18" t="s">
        <v>102</v>
      </c>
      <c r="BF212" s="19"/>
      <c r="BG212" s="18">
        <v>50572</v>
      </c>
      <c r="BH212" s="18">
        <v>47883</v>
      </c>
      <c r="BI212" s="18">
        <v>43827</v>
      </c>
      <c r="BJ212" s="18">
        <v>51336</v>
      </c>
      <c r="BK212" s="18">
        <v>50386</v>
      </c>
      <c r="BL212" s="230">
        <f t="shared" si="52"/>
        <v>15.443148111528574</v>
      </c>
      <c r="BM212" s="18">
        <v>15333</v>
      </c>
      <c r="BN212" s="18">
        <v>16646</v>
      </c>
      <c r="BO212" s="18">
        <v>23708</v>
      </c>
      <c r="BP212" s="18">
        <v>15274</v>
      </c>
      <c r="BQ212" s="18">
        <v>27710</v>
      </c>
      <c r="BR212" s="18"/>
      <c r="BS212" s="18"/>
      <c r="BT212" s="18"/>
      <c r="BU212" s="18"/>
      <c r="BV212" s="18"/>
      <c r="BW212" s="18"/>
      <c r="BX212" s="18"/>
      <c r="BY212" s="18"/>
      <c r="BZ212" s="18">
        <v>31774</v>
      </c>
      <c r="CA212" s="18"/>
      <c r="CB212" s="18"/>
      <c r="CC212" s="18"/>
      <c r="CD212" s="18"/>
      <c r="CE212" s="18"/>
      <c r="CF212" s="19"/>
      <c r="CG212" s="19" t="s">
        <v>100</v>
      </c>
      <c r="CH212" s="19" t="s">
        <v>103</v>
      </c>
      <c r="CI212" s="18" t="s">
        <v>363</v>
      </c>
      <c r="CJ212" s="19"/>
      <c r="CK212" s="19" t="s">
        <v>105</v>
      </c>
      <c r="CL212" s="18" t="s">
        <v>100</v>
      </c>
      <c r="CM212" s="19"/>
      <c r="CN212" s="18" t="s">
        <v>98</v>
      </c>
      <c r="CO212" s="19" t="s">
        <v>1242</v>
      </c>
      <c r="CP212" s="18" t="s">
        <v>98</v>
      </c>
      <c r="CQ212" s="18" t="s">
        <v>98</v>
      </c>
      <c r="CR212" s="18" t="s">
        <v>98</v>
      </c>
      <c r="CS212" s="18" t="s">
        <v>100</v>
      </c>
      <c r="CT212" s="19"/>
      <c r="CU212" s="18" t="s">
        <v>100</v>
      </c>
      <c r="CV212" s="18" t="s">
        <v>98</v>
      </c>
      <c r="CW212" s="18" t="s">
        <v>98</v>
      </c>
      <c r="CX212" s="18" t="s">
        <v>98</v>
      </c>
      <c r="CY212" s="18" t="s">
        <v>100</v>
      </c>
      <c r="CZ212" s="18" t="s">
        <v>100</v>
      </c>
      <c r="DA212" s="18" t="s">
        <v>100</v>
      </c>
      <c r="DB212" s="18" t="s">
        <v>100</v>
      </c>
      <c r="DC212" s="19"/>
      <c r="DD212" s="18" t="s">
        <v>98</v>
      </c>
      <c r="DE212" s="18" t="s">
        <v>100</v>
      </c>
      <c r="DF212" s="18" t="s">
        <v>100</v>
      </c>
      <c r="DG212" s="18" t="s">
        <v>100</v>
      </c>
      <c r="DH212" s="18" t="s">
        <v>100</v>
      </c>
      <c r="DI212" s="18" t="s">
        <v>98</v>
      </c>
      <c r="DJ212" s="19" t="s">
        <v>1243</v>
      </c>
      <c r="DK212" s="23" t="s">
        <v>1244</v>
      </c>
    </row>
    <row r="213" spans="1:115" s="33" customFormat="1" ht="21.75" customHeight="1" x14ac:dyDescent="0.25">
      <c r="A213" s="17">
        <v>143</v>
      </c>
      <c r="B213" s="18" t="s">
        <v>1297</v>
      </c>
      <c r="C213" s="18" t="s">
        <v>1134</v>
      </c>
      <c r="D213" s="19" t="s">
        <v>1298</v>
      </c>
      <c r="E213" s="20" t="s">
        <v>804</v>
      </c>
      <c r="F213" s="20" t="s">
        <v>805</v>
      </c>
      <c r="G213" s="18" t="s">
        <v>806</v>
      </c>
      <c r="H213" s="18" t="s">
        <v>1299</v>
      </c>
      <c r="I213" s="20" t="s">
        <v>1300</v>
      </c>
      <c r="J213" s="18" t="s">
        <v>1301</v>
      </c>
      <c r="K213" s="21">
        <v>5468</v>
      </c>
      <c r="L213" s="21">
        <v>5418</v>
      </c>
      <c r="M213" s="22">
        <v>6368</v>
      </c>
      <c r="N213" s="22">
        <v>7051</v>
      </c>
      <c r="O213" s="46">
        <v>7002</v>
      </c>
      <c r="P213" s="51">
        <v>7439000</v>
      </c>
      <c r="Q213" s="51">
        <v>6981000</v>
      </c>
      <c r="R213" s="51">
        <v>7346000</v>
      </c>
      <c r="S213" s="51">
        <v>8571000</v>
      </c>
      <c r="T213" s="52">
        <v>8681000</v>
      </c>
      <c r="U213" s="18" t="s">
        <v>1302</v>
      </c>
      <c r="V213" s="19" t="s">
        <v>100</v>
      </c>
      <c r="W213" s="19">
        <v>60</v>
      </c>
      <c r="X213" s="19">
        <v>1013</v>
      </c>
      <c r="Y213" s="19">
        <v>101</v>
      </c>
      <c r="Z213" s="19">
        <v>316800</v>
      </c>
      <c r="AA213" s="223">
        <v>28</v>
      </c>
      <c r="AB213" s="19">
        <v>125296</v>
      </c>
      <c r="AC213" s="94">
        <f t="shared" si="46"/>
        <v>16.883333333333333</v>
      </c>
      <c r="AD213" s="88">
        <f t="shared" si="47"/>
        <v>0.14467295058554699</v>
      </c>
      <c r="AE213" s="94">
        <f t="shared" si="48"/>
        <v>1.6833333333333333</v>
      </c>
      <c r="AF213" s="95">
        <f t="shared" si="49"/>
        <v>99.703849950641654</v>
      </c>
      <c r="AG213" s="95">
        <f t="shared" si="50"/>
        <v>5280</v>
      </c>
      <c r="AH213" s="91">
        <f t="shared" si="51"/>
        <v>45.244215938303341</v>
      </c>
      <c r="AI213" s="18">
        <v>40</v>
      </c>
      <c r="AJ213" s="18">
        <v>40</v>
      </c>
      <c r="AK213" s="18">
        <v>20</v>
      </c>
      <c r="AL213" s="18"/>
      <c r="AM213" s="18"/>
      <c r="AN213" s="18"/>
      <c r="AO213" s="19"/>
      <c r="AP213" s="223">
        <v>20</v>
      </c>
      <c r="AQ213" s="18"/>
      <c r="AR213" s="18">
        <v>75</v>
      </c>
      <c r="AS213" s="18"/>
      <c r="AT213" s="18">
        <v>75</v>
      </c>
      <c r="AU213" s="18"/>
      <c r="AV213" s="19">
        <v>75</v>
      </c>
      <c r="AW213" s="18" t="s">
        <v>98</v>
      </c>
      <c r="AX213" s="19"/>
      <c r="AY213" s="18" t="s">
        <v>100</v>
      </c>
      <c r="AZ213" s="18" t="s">
        <v>100</v>
      </c>
      <c r="BA213" s="18" t="s">
        <v>100</v>
      </c>
      <c r="BB213" s="18" t="s">
        <v>100</v>
      </c>
      <c r="BC213" s="18" t="s">
        <v>98</v>
      </c>
      <c r="BD213" s="19" t="s">
        <v>1303</v>
      </c>
      <c r="BE213" s="18" t="s">
        <v>102</v>
      </c>
      <c r="BF213" s="19"/>
      <c r="BG213" s="18">
        <v>47401</v>
      </c>
      <c r="BH213" s="18">
        <v>51484</v>
      </c>
      <c r="BI213" s="18">
        <v>43498</v>
      </c>
      <c r="BJ213" s="18">
        <v>57216</v>
      </c>
      <c r="BK213" s="18">
        <v>84104</v>
      </c>
      <c r="BL213" s="230">
        <f t="shared" si="52"/>
        <v>17.374607255069979</v>
      </c>
      <c r="BM213" s="18">
        <v>16903</v>
      </c>
      <c r="BN213" s="18">
        <v>24327</v>
      </c>
      <c r="BO213" s="18">
        <v>12720</v>
      </c>
      <c r="BP213" s="18">
        <v>31174</v>
      </c>
      <c r="BQ213" s="18">
        <v>37553</v>
      </c>
      <c r="BR213" s="18"/>
      <c r="BS213" s="18"/>
      <c r="BT213" s="18"/>
      <c r="BU213" s="18"/>
      <c r="BV213" s="18"/>
      <c r="BW213" s="18">
        <v>61115</v>
      </c>
      <c r="BX213" s="18">
        <v>18607</v>
      </c>
      <c r="BY213" s="18">
        <v>16362</v>
      </c>
      <c r="BZ213" s="18">
        <v>259261</v>
      </c>
      <c r="CA213" s="18">
        <v>51363</v>
      </c>
      <c r="CB213" s="18"/>
      <c r="CC213" s="18"/>
      <c r="CD213" s="18"/>
      <c r="CE213" s="18"/>
      <c r="CF213" s="19"/>
      <c r="CG213" s="19" t="s">
        <v>100</v>
      </c>
      <c r="CH213" s="19" t="s">
        <v>118</v>
      </c>
      <c r="CI213" s="18" t="s">
        <v>191</v>
      </c>
      <c r="CJ213" s="19"/>
      <c r="CK213" s="19" t="s">
        <v>105</v>
      </c>
      <c r="CL213" s="18" t="s">
        <v>98</v>
      </c>
      <c r="CM213" s="19" t="s">
        <v>1304</v>
      </c>
      <c r="CN213" s="18" t="s">
        <v>98</v>
      </c>
      <c r="CO213" s="19" t="s">
        <v>1305</v>
      </c>
      <c r="CP213" s="18" t="s">
        <v>98</v>
      </c>
      <c r="CQ213" s="18" t="s">
        <v>98</v>
      </c>
      <c r="CR213" s="18" t="s">
        <v>100</v>
      </c>
      <c r="CS213" s="18" t="s">
        <v>100</v>
      </c>
      <c r="CT213" s="19"/>
      <c r="CU213" s="18" t="s">
        <v>100</v>
      </c>
      <c r="CV213" s="18" t="s">
        <v>98</v>
      </c>
      <c r="CW213" s="18" t="s">
        <v>98</v>
      </c>
      <c r="CX213" s="18" t="s">
        <v>98</v>
      </c>
      <c r="CY213" s="18" t="s">
        <v>98</v>
      </c>
      <c r="CZ213" s="18" t="s">
        <v>98</v>
      </c>
      <c r="DA213" s="18" t="s">
        <v>100</v>
      </c>
      <c r="DB213" s="18" t="s">
        <v>100</v>
      </c>
      <c r="DC213" s="19"/>
      <c r="DD213" s="18" t="s">
        <v>98</v>
      </c>
      <c r="DE213" s="18" t="s">
        <v>100</v>
      </c>
      <c r="DF213" s="18" t="s">
        <v>100</v>
      </c>
      <c r="DG213" s="18" t="s">
        <v>98</v>
      </c>
      <c r="DH213" s="18" t="s">
        <v>98</v>
      </c>
      <c r="DI213" s="18" t="s">
        <v>100</v>
      </c>
      <c r="DJ213" s="19"/>
      <c r="DK213" s="23" t="s">
        <v>1306</v>
      </c>
    </row>
    <row r="214" spans="1:115" s="11" customFormat="1" ht="21.75" customHeight="1" x14ac:dyDescent="0.25">
      <c r="A214" s="24">
        <v>144</v>
      </c>
      <c r="B214" s="25" t="s">
        <v>1307</v>
      </c>
      <c r="C214" s="25" t="s">
        <v>1308</v>
      </c>
      <c r="D214" s="26" t="s">
        <v>1309</v>
      </c>
      <c r="E214" s="27" t="s">
        <v>1310</v>
      </c>
      <c r="F214" s="27" t="s">
        <v>1311</v>
      </c>
      <c r="G214" s="25" t="s">
        <v>1312</v>
      </c>
      <c r="H214" s="25" t="s">
        <v>1197</v>
      </c>
      <c r="I214" s="27" t="s">
        <v>1313</v>
      </c>
      <c r="J214" s="25" t="s">
        <v>1314</v>
      </c>
      <c r="K214" s="28">
        <v>8474</v>
      </c>
      <c r="L214" s="28">
        <v>8585</v>
      </c>
      <c r="M214" s="29">
        <v>8359</v>
      </c>
      <c r="N214" s="29">
        <v>8303</v>
      </c>
      <c r="O214" s="47">
        <v>8247</v>
      </c>
      <c r="P214" s="53">
        <v>8448800</v>
      </c>
      <c r="Q214" s="53">
        <v>8126800</v>
      </c>
      <c r="R214" s="53">
        <v>8766100</v>
      </c>
      <c r="S214" s="53">
        <v>9350700</v>
      </c>
      <c r="T214" s="54">
        <v>9685500</v>
      </c>
      <c r="U214" s="25"/>
      <c r="V214" s="26" t="s">
        <v>98</v>
      </c>
      <c r="W214" s="26">
        <v>65</v>
      </c>
      <c r="X214" s="26">
        <v>1424</v>
      </c>
      <c r="Y214" s="26">
        <v>155</v>
      </c>
      <c r="Z214" s="26">
        <v>561215</v>
      </c>
      <c r="AA214" s="222">
        <v>28</v>
      </c>
      <c r="AB214" s="26">
        <v>221758</v>
      </c>
      <c r="AC214" s="94">
        <f t="shared" si="46"/>
        <v>21.907692307692308</v>
      </c>
      <c r="AD214" s="88">
        <f t="shared" si="47"/>
        <v>0.17266884927852552</v>
      </c>
      <c r="AE214" s="94">
        <f t="shared" si="48"/>
        <v>2.3846153846153846</v>
      </c>
      <c r="AF214" s="95">
        <f t="shared" si="49"/>
        <v>108.84831460674157</v>
      </c>
      <c r="AG214" s="95">
        <f t="shared" si="50"/>
        <v>8634.0769230769238</v>
      </c>
      <c r="AH214" s="91">
        <f t="shared" si="51"/>
        <v>68.050806353825635</v>
      </c>
      <c r="AI214" s="25"/>
      <c r="AJ214" s="25">
        <v>98</v>
      </c>
      <c r="AK214" s="25"/>
      <c r="AL214" s="25"/>
      <c r="AM214" s="25"/>
      <c r="AN214" s="25">
        <v>1</v>
      </c>
      <c r="AO214" s="26">
        <v>1</v>
      </c>
      <c r="AP214" s="222">
        <v>16</v>
      </c>
      <c r="AQ214" s="25" t="s">
        <v>99</v>
      </c>
      <c r="AR214" s="25"/>
      <c r="AS214" s="25" t="s">
        <v>99</v>
      </c>
      <c r="AT214" s="25"/>
      <c r="AU214" s="25" t="s">
        <v>99</v>
      </c>
      <c r="AV214" s="26"/>
      <c r="AW214" s="25" t="s">
        <v>98</v>
      </c>
      <c r="AX214" s="26"/>
      <c r="AY214" s="25" t="s">
        <v>100</v>
      </c>
      <c r="AZ214" s="25" t="s">
        <v>100</v>
      </c>
      <c r="BA214" s="25" t="s">
        <v>100</v>
      </c>
      <c r="BB214" s="25" t="s">
        <v>100</v>
      </c>
      <c r="BC214" s="25" t="s">
        <v>98</v>
      </c>
      <c r="BD214" s="26" t="s">
        <v>1315</v>
      </c>
      <c r="BE214" s="25" t="s">
        <v>102</v>
      </c>
      <c r="BF214" s="26"/>
      <c r="BG214" s="25">
        <v>121480</v>
      </c>
      <c r="BH214" s="25">
        <v>128410</v>
      </c>
      <c r="BI214" s="25">
        <v>123448</v>
      </c>
      <c r="BJ214" s="25">
        <v>124092</v>
      </c>
      <c r="BK214" s="25">
        <v>156039</v>
      </c>
      <c r="BL214" s="230">
        <f t="shared" si="52"/>
        <v>21.951740026676369</v>
      </c>
      <c r="BM214" s="25">
        <v>24822</v>
      </c>
      <c r="BN214" s="25">
        <v>25551</v>
      </c>
      <c r="BO214" s="25">
        <v>23121</v>
      </c>
      <c r="BP214" s="25">
        <v>29889</v>
      </c>
      <c r="BQ214" s="25">
        <v>24997</v>
      </c>
      <c r="BR214" s="25">
        <v>42300</v>
      </c>
      <c r="BS214" s="25">
        <v>24850</v>
      </c>
      <c r="BT214" s="25">
        <v>75890</v>
      </c>
      <c r="BU214" s="25">
        <v>69800</v>
      </c>
      <c r="BV214" s="25">
        <v>98970</v>
      </c>
      <c r="BW214" s="25"/>
      <c r="BX214" s="25"/>
      <c r="BY214" s="25"/>
      <c r="BZ214" s="25"/>
      <c r="CA214" s="25"/>
      <c r="CB214" s="25"/>
      <c r="CC214" s="25"/>
      <c r="CD214" s="25"/>
      <c r="CE214" s="25"/>
      <c r="CF214" s="26"/>
      <c r="CG214" s="26" t="s">
        <v>100</v>
      </c>
      <c r="CH214" s="26" t="s">
        <v>118</v>
      </c>
      <c r="CI214" s="25" t="s">
        <v>164</v>
      </c>
      <c r="CJ214" s="26" t="s">
        <v>246</v>
      </c>
      <c r="CK214" s="26" t="s">
        <v>105</v>
      </c>
      <c r="CL214" s="25" t="s">
        <v>98</v>
      </c>
      <c r="CM214" s="26" t="s">
        <v>1316</v>
      </c>
      <c r="CN214" s="25" t="s">
        <v>98</v>
      </c>
      <c r="CO214" s="26" t="s">
        <v>1317</v>
      </c>
      <c r="CP214" s="25" t="s">
        <v>98</v>
      </c>
      <c r="CQ214" s="25" t="s">
        <v>98</v>
      </c>
      <c r="CR214" s="25" t="s">
        <v>100</v>
      </c>
      <c r="CS214" s="25" t="s">
        <v>100</v>
      </c>
      <c r="CT214" s="26"/>
      <c r="CU214" s="25" t="s">
        <v>100</v>
      </c>
      <c r="CV214" s="25" t="s">
        <v>100</v>
      </c>
      <c r="CW214" s="25" t="s">
        <v>98</v>
      </c>
      <c r="CX214" s="25" t="s">
        <v>98</v>
      </c>
      <c r="CY214" s="25" t="s">
        <v>100</v>
      </c>
      <c r="CZ214" s="25" t="s">
        <v>100</v>
      </c>
      <c r="DA214" s="25" t="s">
        <v>100</v>
      </c>
      <c r="DB214" s="25" t="s">
        <v>100</v>
      </c>
      <c r="DC214" s="26"/>
      <c r="DD214" s="25" t="s">
        <v>98</v>
      </c>
      <c r="DE214" s="25" t="s">
        <v>100</v>
      </c>
      <c r="DF214" s="25" t="s">
        <v>100</v>
      </c>
      <c r="DG214" s="25" t="s">
        <v>100</v>
      </c>
      <c r="DH214" s="25" t="s">
        <v>100</v>
      </c>
      <c r="DI214" s="25" t="s">
        <v>100</v>
      </c>
      <c r="DJ214" s="26"/>
      <c r="DK214" s="32"/>
    </row>
    <row r="215" spans="1:115" s="33" customFormat="1" ht="21.75" customHeight="1" x14ac:dyDescent="0.25">
      <c r="A215" s="17">
        <v>145</v>
      </c>
      <c r="B215" s="18" t="s">
        <v>1318</v>
      </c>
      <c r="C215" s="18" t="s">
        <v>571</v>
      </c>
      <c r="D215" s="19" t="s">
        <v>1319</v>
      </c>
      <c r="E215" s="20" t="s">
        <v>1320</v>
      </c>
      <c r="F215" s="20" t="s">
        <v>1321</v>
      </c>
      <c r="G215" s="18" t="s">
        <v>1322</v>
      </c>
      <c r="H215" s="18" t="s">
        <v>1323</v>
      </c>
      <c r="I215" s="20" t="s">
        <v>1324</v>
      </c>
      <c r="J215" s="18" t="s">
        <v>1324</v>
      </c>
      <c r="K215" s="21"/>
      <c r="L215" s="21"/>
      <c r="M215" s="50"/>
      <c r="N215" s="22">
        <v>6257</v>
      </c>
      <c r="O215" s="46">
        <v>6170</v>
      </c>
      <c r="P215" s="51">
        <v>3158396</v>
      </c>
      <c r="Q215" s="51">
        <v>3248068</v>
      </c>
      <c r="R215" s="51">
        <v>3305020</v>
      </c>
      <c r="S215" s="51">
        <v>6186338</v>
      </c>
      <c r="T215" s="52">
        <v>6673784</v>
      </c>
      <c r="U215" s="18" t="s">
        <v>1325</v>
      </c>
      <c r="V215" s="19" t="s">
        <v>100</v>
      </c>
      <c r="W215" s="19">
        <v>87</v>
      </c>
      <c r="X215" s="19">
        <v>2240</v>
      </c>
      <c r="Y215" s="19">
        <v>179</v>
      </c>
      <c r="Z215" s="19">
        <v>502700</v>
      </c>
      <c r="AA215" s="223">
        <v>20</v>
      </c>
      <c r="AB215" s="19">
        <v>1500000</v>
      </c>
      <c r="AC215" s="94">
        <f t="shared" si="46"/>
        <v>25.74712643678161</v>
      </c>
      <c r="AD215" s="88">
        <f t="shared" si="47"/>
        <v>0.36304700162074555</v>
      </c>
      <c r="AE215" s="94">
        <f t="shared" si="48"/>
        <v>2.0574712643678161</v>
      </c>
      <c r="AF215" s="95">
        <f t="shared" si="49"/>
        <v>79.910714285714292</v>
      </c>
      <c r="AG215" s="95">
        <f t="shared" si="50"/>
        <v>5778.1609195402298</v>
      </c>
      <c r="AH215" s="91">
        <f t="shared" si="51"/>
        <v>81.474878444084283</v>
      </c>
      <c r="AI215" s="18">
        <v>10</v>
      </c>
      <c r="AJ215" s="18">
        <v>85</v>
      </c>
      <c r="AK215" s="18"/>
      <c r="AL215" s="18"/>
      <c r="AM215" s="18"/>
      <c r="AN215" s="18"/>
      <c r="AO215" s="19">
        <v>5</v>
      </c>
      <c r="AP215" s="223">
        <v>15</v>
      </c>
      <c r="AQ215" s="35">
        <v>0.5</v>
      </c>
      <c r="AR215" s="18"/>
      <c r="AS215" s="18"/>
      <c r="AT215" s="18">
        <v>10</v>
      </c>
      <c r="AU215" s="18"/>
      <c r="AV215" s="19">
        <v>10</v>
      </c>
      <c r="AW215" s="18" t="s">
        <v>98</v>
      </c>
      <c r="AX215" s="19"/>
      <c r="AY215" s="18" t="s">
        <v>100</v>
      </c>
      <c r="AZ215" s="18" t="s">
        <v>100</v>
      </c>
      <c r="BA215" s="18" t="s">
        <v>100</v>
      </c>
      <c r="BB215" s="18" t="s">
        <v>100</v>
      </c>
      <c r="BC215" s="18" t="s">
        <v>98</v>
      </c>
      <c r="BD215" s="19" t="s">
        <v>1326</v>
      </c>
      <c r="BE215" s="18" t="s">
        <v>1026</v>
      </c>
      <c r="BF215" s="19" t="s">
        <v>1327</v>
      </c>
      <c r="BG215" s="18"/>
      <c r="BH215" s="18"/>
      <c r="BI215" s="18"/>
      <c r="BJ215" s="18"/>
      <c r="BK215" s="18">
        <v>133237</v>
      </c>
      <c r="BL215" s="230">
        <f t="shared" si="52"/>
        <v>24.388492706645057</v>
      </c>
      <c r="BM215" s="18"/>
      <c r="BN215" s="18"/>
      <c r="BO215" s="18"/>
      <c r="BP215" s="18"/>
      <c r="BQ215" s="18">
        <v>17240</v>
      </c>
      <c r="BR215" s="18"/>
      <c r="BS215" s="18"/>
      <c r="BT215" s="18"/>
      <c r="BU215" s="18"/>
      <c r="BV215" s="18">
        <v>30188</v>
      </c>
      <c r="BW215" s="18"/>
      <c r="BX215" s="18"/>
      <c r="BY215" s="18"/>
      <c r="BZ215" s="18"/>
      <c r="CA215" s="18"/>
      <c r="CB215" s="18"/>
      <c r="CC215" s="18"/>
      <c r="CD215" s="18"/>
      <c r="CE215" s="18"/>
      <c r="CF215" s="19"/>
      <c r="CG215" s="19" t="s">
        <v>98</v>
      </c>
      <c r="CH215" s="19" t="s">
        <v>118</v>
      </c>
      <c r="CI215" s="18" t="s">
        <v>191</v>
      </c>
      <c r="CJ215" s="19"/>
      <c r="CK215" s="19" t="s">
        <v>105</v>
      </c>
      <c r="CL215" s="18" t="s">
        <v>98</v>
      </c>
      <c r="CM215" s="19" t="s">
        <v>1328</v>
      </c>
      <c r="CN215" s="18" t="s">
        <v>98</v>
      </c>
      <c r="CO215" s="19" t="s">
        <v>1329</v>
      </c>
      <c r="CP215" s="18" t="s">
        <v>98</v>
      </c>
      <c r="CQ215" s="18" t="s">
        <v>98</v>
      </c>
      <c r="CR215" s="18" t="s">
        <v>100</v>
      </c>
      <c r="CS215" s="18" t="s">
        <v>98</v>
      </c>
      <c r="CT215" s="19" t="s">
        <v>1330</v>
      </c>
      <c r="CU215" s="18" t="s">
        <v>100</v>
      </c>
      <c r="CV215" s="18" t="s">
        <v>98</v>
      </c>
      <c r="CW215" s="18" t="s">
        <v>98</v>
      </c>
      <c r="CX215" s="18" t="s">
        <v>98</v>
      </c>
      <c r="CY215" s="18" t="s">
        <v>98</v>
      </c>
      <c r="CZ215" s="18" t="s">
        <v>98</v>
      </c>
      <c r="DA215" s="18" t="s">
        <v>98</v>
      </c>
      <c r="DB215" s="18" t="s">
        <v>100</v>
      </c>
      <c r="DC215" s="19"/>
      <c r="DD215" s="18" t="s">
        <v>98</v>
      </c>
      <c r="DE215" s="18" t="s">
        <v>100</v>
      </c>
      <c r="DF215" s="18" t="s">
        <v>98</v>
      </c>
      <c r="DG215" s="18" t="s">
        <v>98</v>
      </c>
      <c r="DH215" s="18" t="s">
        <v>100</v>
      </c>
      <c r="DI215" s="18" t="s">
        <v>98</v>
      </c>
      <c r="DJ215" s="19" t="s">
        <v>1330</v>
      </c>
      <c r="DK215" s="23" t="s">
        <v>1331</v>
      </c>
    </row>
    <row r="216" spans="1:115" s="33" customFormat="1" ht="21.75" customHeight="1" x14ac:dyDescent="0.25">
      <c r="A216" s="17">
        <v>142</v>
      </c>
      <c r="B216" s="18" t="s">
        <v>1285</v>
      </c>
      <c r="C216" s="18" t="s">
        <v>348</v>
      </c>
      <c r="D216" s="19" t="s">
        <v>1286</v>
      </c>
      <c r="E216" s="20" t="s">
        <v>1287</v>
      </c>
      <c r="F216" s="20" t="s">
        <v>1288</v>
      </c>
      <c r="G216" s="18" t="s">
        <v>1289</v>
      </c>
      <c r="H216" s="18" t="s">
        <v>1290</v>
      </c>
      <c r="I216" s="20" t="s">
        <v>1291</v>
      </c>
      <c r="J216" s="18" t="s">
        <v>1292</v>
      </c>
      <c r="K216" s="21">
        <v>6159</v>
      </c>
      <c r="L216" s="21">
        <v>6128</v>
      </c>
      <c r="M216" s="22">
        <v>6043</v>
      </c>
      <c r="N216" s="22">
        <v>5962</v>
      </c>
      <c r="O216" s="46">
        <v>5988</v>
      </c>
      <c r="P216" s="51">
        <v>10500000</v>
      </c>
      <c r="Q216" s="51">
        <v>6252000</v>
      </c>
      <c r="R216" s="51">
        <v>6680000</v>
      </c>
      <c r="S216" s="51">
        <v>6140000</v>
      </c>
      <c r="T216" s="52">
        <v>7964000</v>
      </c>
      <c r="U216" s="18" t="s">
        <v>1293</v>
      </c>
      <c r="V216" s="19" t="s">
        <v>100</v>
      </c>
      <c r="W216" s="19">
        <v>29</v>
      </c>
      <c r="X216" s="19">
        <v>955</v>
      </c>
      <c r="Y216" s="19">
        <v>108</v>
      </c>
      <c r="Z216" s="19">
        <v>330187</v>
      </c>
      <c r="AA216" s="223">
        <v>16</v>
      </c>
      <c r="AB216" s="19">
        <v>131996</v>
      </c>
      <c r="AC216" s="94">
        <f t="shared" si="46"/>
        <v>32.931034482758619</v>
      </c>
      <c r="AD216" s="88">
        <f t="shared" si="47"/>
        <v>0.15948563794255177</v>
      </c>
      <c r="AE216" s="94">
        <f t="shared" si="48"/>
        <v>3.7241379310344827</v>
      </c>
      <c r="AF216" s="95">
        <f t="shared" si="49"/>
        <v>113.08900523560209</v>
      </c>
      <c r="AG216" s="95">
        <f t="shared" si="50"/>
        <v>11385.758620689656</v>
      </c>
      <c r="AH216" s="91">
        <f t="shared" si="51"/>
        <v>55.141449565798261</v>
      </c>
      <c r="AI216" s="18">
        <v>82</v>
      </c>
      <c r="AJ216" s="18">
        <v>16</v>
      </c>
      <c r="AK216" s="18"/>
      <c r="AL216" s="18"/>
      <c r="AM216" s="18"/>
      <c r="AN216" s="18">
        <v>1</v>
      </c>
      <c r="AO216" s="19">
        <v>1</v>
      </c>
      <c r="AP216" s="223">
        <v>15</v>
      </c>
      <c r="AQ216" s="18" t="s">
        <v>99</v>
      </c>
      <c r="AR216" s="18"/>
      <c r="AS216" s="18" t="s">
        <v>99</v>
      </c>
      <c r="AT216" s="18"/>
      <c r="AU216" s="18" t="s">
        <v>99</v>
      </c>
      <c r="AV216" s="19"/>
      <c r="AW216" s="18" t="s">
        <v>98</v>
      </c>
      <c r="AX216" s="19"/>
      <c r="AY216" s="18" t="s">
        <v>100</v>
      </c>
      <c r="AZ216" s="18" t="s">
        <v>100</v>
      </c>
      <c r="BA216" s="18" t="s">
        <v>100</v>
      </c>
      <c r="BB216" s="18" t="s">
        <v>100</v>
      </c>
      <c r="BC216" s="18" t="s">
        <v>98</v>
      </c>
      <c r="BD216" s="19" t="s">
        <v>787</v>
      </c>
      <c r="BE216" s="18" t="s">
        <v>102</v>
      </c>
      <c r="BF216" s="19"/>
      <c r="BG216" s="18">
        <v>56922</v>
      </c>
      <c r="BH216" s="18">
        <v>54052</v>
      </c>
      <c r="BI216" s="18">
        <v>60136</v>
      </c>
      <c r="BJ216" s="18">
        <v>61203</v>
      </c>
      <c r="BK216" s="18">
        <v>72525</v>
      </c>
      <c r="BL216" s="230">
        <f t="shared" si="52"/>
        <v>15.247661990647963</v>
      </c>
      <c r="BM216" s="18">
        <v>12021</v>
      </c>
      <c r="BN216" s="18">
        <v>28048</v>
      </c>
      <c r="BO216" s="18">
        <v>14643</v>
      </c>
      <c r="BP216" s="18">
        <v>2055</v>
      </c>
      <c r="BQ216" s="18">
        <v>18778</v>
      </c>
      <c r="BR216" s="18"/>
      <c r="BS216" s="18"/>
      <c r="BT216" s="18">
        <v>20076</v>
      </c>
      <c r="BU216" s="18"/>
      <c r="BV216" s="18"/>
      <c r="BW216" s="18"/>
      <c r="BX216" s="18"/>
      <c r="BY216" s="18"/>
      <c r="BZ216" s="18"/>
      <c r="CA216" s="18"/>
      <c r="CB216" s="18">
        <v>6129</v>
      </c>
      <c r="CC216" s="18">
        <v>6128</v>
      </c>
      <c r="CD216" s="18">
        <v>7064</v>
      </c>
      <c r="CE216" s="18">
        <v>5962</v>
      </c>
      <c r="CF216" s="19">
        <v>5988</v>
      </c>
      <c r="CG216" s="19" t="s">
        <v>98</v>
      </c>
      <c r="CH216" s="19" t="s">
        <v>103</v>
      </c>
      <c r="CI216" s="18" t="s">
        <v>104</v>
      </c>
      <c r="CJ216" s="19"/>
      <c r="CK216" s="19" t="s">
        <v>105</v>
      </c>
      <c r="CL216" s="18" t="s">
        <v>98</v>
      </c>
      <c r="CM216" s="19" t="s">
        <v>1294</v>
      </c>
      <c r="CN216" s="18" t="s">
        <v>98</v>
      </c>
      <c r="CO216" s="19" t="s">
        <v>1295</v>
      </c>
      <c r="CP216" s="18" t="s">
        <v>100</v>
      </c>
      <c r="CQ216" s="18" t="s">
        <v>98</v>
      </c>
      <c r="CR216" s="18" t="s">
        <v>100</v>
      </c>
      <c r="CS216" s="18" t="s">
        <v>100</v>
      </c>
      <c r="CT216" s="19"/>
      <c r="CU216" s="18" t="s">
        <v>100</v>
      </c>
      <c r="CV216" s="18" t="s">
        <v>98</v>
      </c>
      <c r="CW216" s="18" t="s">
        <v>100</v>
      </c>
      <c r="CX216" s="18" t="s">
        <v>98</v>
      </c>
      <c r="CY216" s="18" t="s">
        <v>100</v>
      </c>
      <c r="CZ216" s="18" t="s">
        <v>100</v>
      </c>
      <c r="DA216" s="18" t="s">
        <v>100</v>
      </c>
      <c r="DB216" s="18" t="s">
        <v>100</v>
      </c>
      <c r="DC216" s="19"/>
      <c r="DD216" s="18" t="s">
        <v>98</v>
      </c>
      <c r="DE216" s="18" t="s">
        <v>100</v>
      </c>
      <c r="DF216" s="18" t="s">
        <v>100</v>
      </c>
      <c r="DG216" s="18" t="s">
        <v>98</v>
      </c>
      <c r="DH216" s="18" t="s">
        <v>100</v>
      </c>
      <c r="DI216" s="18" t="s">
        <v>100</v>
      </c>
      <c r="DJ216" s="19"/>
      <c r="DK216" s="23" t="s">
        <v>1296</v>
      </c>
    </row>
    <row r="217" spans="1:115" s="11" customFormat="1" ht="21.75" customHeight="1" x14ac:dyDescent="0.25">
      <c r="A217" s="24">
        <v>175</v>
      </c>
      <c r="B217" s="25" t="s">
        <v>1541</v>
      </c>
      <c r="C217" s="25" t="s">
        <v>1542</v>
      </c>
      <c r="D217" s="26" t="s">
        <v>1543</v>
      </c>
      <c r="E217" s="27" t="s">
        <v>1544</v>
      </c>
      <c r="F217" s="27" t="s">
        <v>1545</v>
      </c>
      <c r="G217" s="25" t="s">
        <v>1546</v>
      </c>
      <c r="H217" s="25" t="s">
        <v>1547</v>
      </c>
      <c r="I217" s="27" t="s">
        <v>1548</v>
      </c>
      <c r="J217" s="25" t="s">
        <v>1549</v>
      </c>
      <c r="K217" s="28">
        <v>5408</v>
      </c>
      <c r="L217" s="28">
        <v>5331</v>
      </c>
      <c r="M217" s="29">
        <v>5250</v>
      </c>
      <c r="N217" s="29">
        <v>5161</v>
      </c>
      <c r="O217" s="47">
        <v>5192</v>
      </c>
      <c r="P217" s="53">
        <v>5861924</v>
      </c>
      <c r="Q217" s="53">
        <v>6173058</v>
      </c>
      <c r="R217" s="53">
        <v>5728238</v>
      </c>
      <c r="S217" s="53">
        <v>6589155</v>
      </c>
      <c r="T217" s="54">
        <v>6678427</v>
      </c>
      <c r="U217" s="25" t="s">
        <v>1550</v>
      </c>
      <c r="V217" s="26" t="s">
        <v>100</v>
      </c>
      <c r="W217" s="26">
        <v>36</v>
      </c>
      <c r="X217" s="26">
        <v>975</v>
      </c>
      <c r="Y217" s="26">
        <v>180</v>
      </c>
      <c r="Z217" s="26">
        <v>296924</v>
      </c>
      <c r="AA217" s="222">
        <v>22</v>
      </c>
      <c r="AB217" s="26">
        <v>296334</v>
      </c>
      <c r="AC217" s="94">
        <f t="shared" si="46"/>
        <v>27.083333333333332</v>
      </c>
      <c r="AD217" s="88">
        <f t="shared" si="47"/>
        <v>0.187788906009245</v>
      </c>
      <c r="AE217" s="94">
        <f t="shared" si="48"/>
        <v>5</v>
      </c>
      <c r="AF217" s="95">
        <f t="shared" si="49"/>
        <v>184.61538461538461</v>
      </c>
      <c r="AG217" s="95">
        <f t="shared" si="50"/>
        <v>8247.8888888888887</v>
      </c>
      <c r="AH217" s="91">
        <f t="shared" si="51"/>
        <v>57.188751926040062</v>
      </c>
      <c r="AI217" s="25">
        <v>50</v>
      </c>
      <c r="AJ217" s="25">
        <v>41</v>
      </c>
      <c r="AK217" s="25">
        <v>8</v>
      </c>
      <c r="AL217" s="25"/>
      <c r="AM217" s="25"/>
      <c r="AN217" s="25">
        <v>1</v>
      </c>
      <c r="AO217" s="26"/>
      <c r="AP217" s="222">
        <v>25</v>
      </c>
      <c r="AQ217" s="25" t="s">
        <v>99</v>
      </c>
      <c r="AR217" s="25"/>
      <c r="AS217" s="25" t="s">
        <v>99</v>
      </c>
      <c r="AT217" s="25"/>
      <c r="AU217" s="25" t="s">
        <v>99</v>
      </c>
      <c r="AV217" s="26"/>
      <c r="AW217" s="25" t="s">
        <v>98</v>
      </c>
      <c r="AX217" s="26"/>
      <c r="AY217" s="25" t="s">
        <v>98</v>
      </c>
      <c r="AZ217" s="25" t="s">
        <v>100</v>
      </c>
      <c r="BA217" s="25" t="s">
        <v>100</v>
      </c>
      <c r="BB217" s="25" t="s">
        <v>100</v>
      </c>
      <c r="BC217" s="25" t="s">
        <v>100</v>
      </c>
      <c r="BD217" s="26"/>
      <c r="BE217" s="25" t="s">
        <v>102</v>
      </c>
      <c r="BF217" s="26"/>
      <c r="BG217" s="25">
        <v>46609</v>
      </c>
      <c r="BH217" s="25">
        <v>47077</v>
      </c>
      <c r="BI217" s="25">
        <v>50292</v>
      </c>
      <c r="BJ217" s="25">
        <v>51800</v>
      </c>
      <c r="BK217" s="25">
        <v>65747</v>
      </c>
      <c r="BL217" s="230">
        <f t="shared" si="52"/>
        <v>14.563751926040062</v>
      </c>
      <c r="BM217" s="25">
        <v>10202</v>
      </c>
      <c r="BN217" s="25">
        <v>10609</v>
      </c>
      <c r="BO217" s="25">
        <v>9985</v>
      </c>
      <c r="BP217" s="25">
        <v>4586</v>
      </c>
      <c r="BQ217" s="25">
        <v>9868</v>
      </c>
      <c r="BR217" s="25">
        <v>35814</v>
      </c>
      <c r="BS217" s="25">
        <v>10018</v>
      </c>
      <c r="BT217" s="25">
        <v>20048</v>
      </c>
      <c r="BU217" s="25"/>
      <c r="BV217" s="25"/>
      <c r="BW217" s="25"/>
      <c r="BX217" s="25"/>
      <c r="BY217" s="25"/>
      <c r="BZ217" s="25"/>
      <c r="CA217" s="25"/>
      <c r="CB217" s="25"/>
      <c r="CC217" s="25"/>
      <c r="CD217" s="25"/>
      <c r="CE217" s="25"/>
      <c r="CF217" s="26"/>
      <c r="CG217" s="26" t="s">
        <v>100</v>
      </c>
      <c r="CH217" s="26" t="s">
        <v>118</v>
      </c>
      <c r="CI217" s="25" t="s">
        <v>104</v>
      </c>
      <c r="CJ217" s="26"/>
      <c r="CK217" s="26" t="s">
        <v>105</v>
      </c>
      <c r="CL217" s="25" t="s">
        <v>100</v>
      </c>
      <c r="CM217" s="26"/>
      <c r="CN217" s="25" t="s">
        <v>100</v>
      </c>
      <c r="CO217" s="26"/>
      <c r="CP217" s="25" t="s">
        <v>98</v>
      </c>
      <c r="CQ217" s="25" t="s">
        <v>98</v>
      </c>
      <c r="CR217" s="25" t="s">
        <v>100</v>
      </c>
      <c r="CS217" s="25" t="s">
        <v>100</v>
      </c>
      <c r="CT217" s="26"/>
      <c r="CU217" s="25" t="s">
        <v>100</v>
      </c>
      <c r="CV217" s="25" t="s">
        <v>98</v>
      </c>
      <c r="CW217" s="25" t="s">
        <v>98</v>
      </c>
      <c r="CX217" s="25" t="s">
        <v>98</v>
      </c>
      <c r="CY217" s="25" t="s">
        <v>100</v>
      </c>
      <c r="CZ217" s="25" t="s">
        <v>98</v>
      </c>
      <c r="DA217" s="25" t="s">
        <v>98</v>
      </c>
      <c r="DB217" s="25" t="s">
        <v>100</v>
      </c>
      <c r="DC217" s="26"/>
      <c r="DD217" s="25" t="s">
        <v>98</v>
      </c>
      <c r="DE217" s="25" t="s">
        <v>98</v>
      </c>
      <c r="DF217" s="25" t="s">
        <v>100</v>
      </c>
      <c r="DG217" s="25" t="s">
        <v>98</v>
      </c>
      <c r="DH217" s="25" t="s">
        <v>100</v>
      </c>
      <c r="DI217" s="25" t="s">
        <v>100</v>
      </c>
      <c r="DJ217" s="26"/>
      <c r="DK217" s="32"/>
    </row>
    <row r="218" spans="1:115" s="11" customFormat="1" ht="21.75" customHeight="1" x14ac:dyDescent="0.25">
      <c r="A218" s="17">
        <v>197</v>
      </c>
      <c r="B218" s="18" t="s">
        <v>1716</v>
      </c>
      <c r="C218" s="18" t="s">
        <v>348</v>
      </c>
      <c r="D218" s="19" t="s">
        <v>1717</v>
      </c>
      <c r="E218" s="20" t="s">
        <v>1718</v>
      </c>
      <c r="F218" s="20" t="s">
        <v>1719</v>
      </c>
      <c r="G218" s="18" t="s">
        <v>1720</v>
      </c>
      <c r="H218" s="18" t="s">
        <v>1721</v>
      </c>
      <c r="I218" s="20" t="s">
        <v>1722</v>
      </c>
      <c r="J218" s="18" t="s">
        <v>1723</v>
      </c>
      <c r="K218" s="21">
        <v>6969</v>
      </c>
      <c r="L218" s="21">
        <v>6916</v>
      </c>
      <c r="M218" s="22">
        <v>6961</v>
      </c>
      <c r="N218" s="22">
        <v>6898</v>
      </c>
      <c r="O218" s="46">
        <v>6895</v>
      </c>
      <c r="P218" s="51"/>
      <c r="Q218" s="51"/>
      <c r="R218" s="51">
        <v>6536589</v>
      </c>
      <c r="S218" s="51">
        <v>6317492</v>
      </c>
      <c r="T218" s="52">
        <v>6487932</v>
      </c>
      <c r="U218" s="18" t="s">
        <v>1724</v>
      </c>
      <c r="V218" s="19" t="s">
        <v>100</v>
      </c>
      <c r="W218" s="19">
        <v>43</v>
      </c>
      <c r="X218" s="19">
        <v>1280</v>
      </c>
      <c r="Y218" s="19">
        <v>108</v>
      </c>
      <c r="Z218" s="19">
        <v>381900</v>
      </c>
      <c r="AA218" s="223">
        <v>21</v>
      </c>
      <c r="AB218" s="19">
        <v>299684</v>
      </c>
      <c r="AC218" s="94">
        <f t="shared" si="46"/>
        <v>29.767441860465116</v>
      </c>
      <c r="AD218" s="88">
        <f t="shared" si="47"/>
        <v>0.18564176939811458</v>
      </c>
      <c r="AE218" s="94">
        <f t="shared" si="48"/>
        <v>2.5116279069767442</v>
      </c>
      <c r="AF218" s="95">
        <f t="shared" si="49"/>
        <v>84.375</v>
      </c>
      <c r="AG218" s="95">
        <f t="shared" si="50"/>
        <v>8881.3953488372099</v>
      </c>
      <c r="AH218" s="91">
        <f t="shared" si="51"/>
        <v>55.387962291515592</v>
      </c>
      <c r="AI218" s="18">
        <v>14</v>
      </c>
      <c r="AJ218" s="18">
        <v>53</v>
      </c>
      <c r="AK218" s="18">
        <v>4</v>
      </c>
      <c r="AL218" s="18">
        <v>21</v>
      </c>
      <c r="AM218" s="18"/>
      <c r="AN218" s="18">
        <v>7</v>
      </c>
      <c r="AO218" s="19">
        <v>1</v>
      </c>
      <c r="AP218" s="223">
        <v>20</v>
      </c>
      <c r="AQ218" s="35">
        <v>1</v>
      </c>
      <c r="AR218" s="18"/>
      <c r="AS218" s="18" t="s">
        <v>99</v>
      </c>
      <c r="AT218" s="18">
        <v>98</v>
      </c>
      <c r="AU218" s="35">
        <v>1</v>
      </c>
      <c r="AV218" s="19"/>
      <c r="AW218" s="18" t="s">
        <v>98</v>
      </c>
      <c r="AX218" s="19"/>
      <c r="AY218" s="18" t="s">
        <v>100</v>
      </c>
      <c r="AZ218" s="18" t="s">
        <v>100</v>
      </c>
      <c r="BA218" s="18" t="s">
        <v>100</v>
      </c>
      <c r="BB218" s="18" t="s">
        <v>100</v>
      </c>
      <c r="BC218" s="18" t="s">
        <v>98</v>
      </c>
      <c r="BD218" s="19" t="s">
        <v>1528</v>
      </c>
      <c r="BE218" s="18" t="s">
        <v>102</v>
      </c>
      <c r="BF218" s="19"/>
      <c r="BG218" s="18"/>
      <c r="BH218" s="18"/>
      <c r="BI218" s="18"/>
      <c r="BJ218" s="18">
        <v>67800</v>
      </c>
      <c r="BK218" s="18">
        <v>81700</v>
      </c>
      <c r="BL218" s="230">
        <f t="shared" si="52"/>
        <v>11.994198694706309</v>
      </c>
      <c r="BM218" s="18"/>
      <c r="BN218" s="18"/>
      <c r="BO218" s="18"/>
      <c r="BP218" s="18">
        <v>15000</v>
      </c>
      <c r="BQ218" s="18">
        <v>1000</v>
      </c>
      <c r="BR218" s="18"/>
      <c r="BS218" s="18"/>
      <c r="BT218" s="18"/>
      <c r="BU218" s="18"/>
      <c r="BV218" s="18">
        <v>78000</v>
      </c>
      <c r="BW218" s="18"/>
      <c r="BX218" s="18"/>
      <c r="BY218" s="18"/>
      <c r="BZ218" s="18"/>
      <c r="CA218" s="18"/>
      <c r="CB218" s="18"/>
      <c r="CC218" s="18"/>
      <c r="CD218" s="18"/>
      <c r="CE218" s="18"/>
      <c r="CF218" s="19"/>
      <c r="CG218" s="19" t="s">
        <v>100</v>
      </c>
      <c r="CH218" s="19" t="s">
        <v>103</v>
      </c>
      <c r="CI218" s="18" t="s">
        <v>130</v>
      </c>
      <c r="CJ218" s="19" t="s">
        <v>1725</v>
      </c>
      <c r="CK218" s="19" t="s">
        <v>105</v>
      </c>
      <c r="CL218" s="18" t="s">
        <v>98</v>
      </c>
      <c r="CM218" s="19" t="s">
        <v>1726</v>
      </c>
      <c r="CN218" s="18" t="s">
        <v>100</v>
      </c>
      <c r="CO218" s="19"/>
      <c r="CP218" s="18" t="s">
        <v>98</v>
      </c>
      <c r="CQ218" s="18" t="s">
        <v>98</v>
      </c>
      <c r="CR218" s="18" t="s">
        <v>100</v>
      </c>
      <c r="CS218" s="18" t="s">
        <v>98</v>
      </c>
      <c r="CT218" s="19" t="s">
        <v>1727</v>
      </c>
      <c r="CU218" s="18" t="s">
        <v>100</v>
      </c>
      <c r="CV218" s="18" t="s">
        <v>98</v>
      </c>
      <c r="CW218" s="18" t="s">
        <v>98</v>
      </c>
      <c r="CX218" s="18" t="s">
        <v>98</v>
      </c>
      <c r="CY218" s="18" t="s">
        <v>98</v>
      </c>
      <c r="CZ218" s="18" t="s">
        <v>98</v>
      </c>
      <c r="DA218" s="18" t="s">
        <v>98</v>
      </c>
      <c r="DB218" s="18" t="s">
        <v>100</v>
      </c>
      <c r="DC218" s="19"/>
      <c r="DD218" s="18" t="s">
        <v>98</v>
      </c>
      <c r="DE218" s="18" t="s">
        <v>100</v>
      </c>
      <c r="DF218" s="18" t="s">
        <v>100</v>
      </c>
      <c r="DG218" s="18" t="s">
        <v>100</v>
      </c>
      <c r="DH218" s="18" t="s">
        <v>100</v>
      </c>
      <c r="DI218" s="18" t="s">
        <v>100</v>
      </c>
      <c r="DJ218" s="19"/>
      <c r="DK218" s="23" t="s">
        <v>1728</v>
      </c>
    </row>
    <row r="219" spans="1:115" s="33" customFormat="1" ht="21.75" customHeight="1" x14ac:dyDescent="0.25">
      <c r="A219" s="17">
        <v>207</v>
      </c>
      <c r="B219" s="18" t="s">
        <v>1792</v>
      </c>
      <c r="C219" s="18" t="s">
        <v>740</v>
      </c>
      <c r="D219" s="19" t="s">
        <v>1793</v>
      </c>
      <c r="E219" s="20" t="s">
        <v>1794</v>
      </c>
      <c r="F219" s="20" t="s">
        <v>1795</v>
      </c>
      <c r="G219" s="18" t="s">
        <v>1796</v>
      </c>
      <c r="H219" s="18" t="s">
        <v>1797</v>
      </c>
      <c r="I219" s="20" t="s">
        <v>1798</v>
      </c>
      <c r="J219" s="18" t="s">
        <v>1799</v>
      </c>
      <c r="K219" s="21">
        <v>6414</v>
      </c>
      <c r="L219" s="21">
        <v>6371</v>
      </c>
      <c r="M219" s="22">
        <v>6186</v>
      </c>
      <c r="N219" s="22">
        <v>6123</v>
      </c>
      <c r="O219" s="46">
        <v>6098</v>
      </c>
      <c r="P219" s="51">
        <v>14504903</v>
      </c>
      <c r="Q219" s="51">
        <v>8701842</v>
      </c>
      <c r="R219" s="51">
        <v>10243377</v>
      </c>
      <c r="S219" s="51">
        <v>10487444</v>
      </c>
      <c r="T219" s="52">
        <v>10439574</v>
      </c>
      <c r="U219" s="18"/>
      <c r="V219" s="19" t="s">
        <v>98</v>
      </c>
      <c r="W219" s="19">
        <v>45</v>
      </c>
      <c r="X219" s="19">
        <v>1292</v>
      </c>
      <c r="Y219" s="19">
        <v>162</v>
      </c>
      <c r="Z219" s="19">
        <v>475600</v>
      </c>
      <c r="AA219" s="223">
        <v>23</v>
      </c>
      <c r="AB219" s="19">
        <v>103500</v>
      </c>
      <c r="AC219" s="94">
        <f t="shared" si="46"/>
        <v>28.711111111111112</v>
      </c>
      <c r="AD219" s="88">
        <f t="shared" si="47"/>
        <v>0.2118727451623483</v>
      </c>
      <c r="AE219" s="94">
        <f t="shared" si="48"/>
        <v>3.6</v>
      </c>
      <c r="AF219" s="95">
        <f t="shared" si="49"/>
        <v>125.38699690402477</v>
      </c>
      <c r="AG219" s="95">
        <f t="shared" si="50"/>
        <v>10568.888888888889</v>
      </c>
      <c r="AH219" s="91">
        <f t="shared" si="51"/>
        <v>77.992784519514601</v>
      </c>
      <c r="AI219" s="18">
        <v>25</v>
      </c>
      <c r="AJ219" s="18">
        <v>70</v>
      </c>
      <c r="AK219" s="18"/>
      <c r="AL219" s="18"/>
      <c r="AM219" s="18"/>
      <c r="AN219" s="18">
        <v>3</v>
      </c>
      <c r="AO219" s="19">
        <v>2</v>
      </c>
      <c r="AP219" s="223">
        <v>9</v>
      </c>
      <c r="AQ219" s="18" t="s">
        <v>99</v>
      </c>
      <c r="AR219" s="18">
        <v>80</v>
      </c>
      <c r="AS219" s="18" t="s">
        <v>99</v>
      </c>
      <c r="AT219" s="18">
        <v>70</v>
      </c>
      <c r="AU219" s="18" t="s">
        <v>99</v>
      </c>
      <c r="AV219" s="19">
        <v>70</v>
      </c>
      <c r="AW219" s="18" t="s">
        <v>98</v>
      </c>
      <c r="AX219" s="19"/>
      <c r="AY219" s="18" t="s">
        <v>100</v>
      </c>
      <c r="AZ219" s="18" t="s">
        <v>100</v>
      </c>
      <c r="BA219" s="18" t="s">
        <v>100</v>
      </c>
      <c r="BB219" s="18" t="s">
        <v>100</v>
      </c>
      <c r="BC219" s="18" t="s">
        <v>98</v>
      </c>
      <c r="BD219" s="19" t="s">
        <v>787</v>
      </c>
      <c r="BE219" s="18" t="s">
        <v>102</v>
      </c>
      <c r="BF219" s="19"/>
      <c r="BG219" s="18">
        <v>82900</v>
      </c>
      <c r="BH219" s="18">
        <v>88600</v>
      </c>
      <c r="BI219" s="18">
        <v>88000</v>
      </c>
      <c r="BJ219" s="18">
        <v>103100</v>
      </c>
      <c r="BK219" s="18">
        <v>109400</v>
      </c>
      <c r="BL219" s="230">
        <f t="shared" si="52"/>
        <v>22.695965890455888</v>
      </c>
      <c r="BM219" s="18">
        <v>18500</v>
      </c>
      <c r="BN219" s="18">
        <v>25500</v>
      </c>
      <c r="BO219" s="18">
        <v>55100</v>
      </c>
      <c r="BP219" s="18">
        <v>33200</v>
      </c>
      <c r="BQ219" s="18">
        <v>29000</v>
      </c>
      <c r="BR219" s="18">
        <v>80000</v>
      </c>
      <c r="BS219" s="18">
        <v>50000</v>
      </c>
      <c r="BT219" s="18">
        <v>40000</v>
      </c>
      <c r="BU219" s="18">
        <v>15000</v>
      </c>
      <c r="BV219" s="18">
        <v>40000</v>
      </c>
      <c r="BW219" s="18"/>
      <c r="BX219" s="18"/>
      <c r="BY219" s="18"/>
      <c r="BZ219" s="18"/>
      <c r="CA219" s="18"/>
      <c r="CB219" s="18"/>
      <c r="CC219" s="18"/>
      <c r="CD219" s="18"/>
      <c r="CE219" s="18"/>
      <c r="CF219" s="19"/>
      <c r="CG219" s="19" t="s">
        <v>100</v>
      </c>
      <c r="CH219" s="19" t="s">
        <v>143</v>
      </c>
      <c r="CI219" s="18" t="s">
        <v>104</v>
      </c>
      <c r="CJ219" s="19"/>
      <c r="CK219" s="19" t="s">
        <v>105</v>
      </c>
      <c r="CL219" s="18" t="s">
        <v>98</v>
      </c>
      <c r="CM219" s="19" t="s">
        <v>1800</v>
      </c>
      <c r="CN219" s="18" t="s">
        <v>98</v>
      </c>
      <c r="CO219" s="19" t="s">
        <v>1801</v>
      </c>
      <c r="CP219" s="18" t="s">
        <v>98</v>
      </c>
      <c r="CQ219" s="18" t="s">
        <v>98</v>
      </c>
      <c r="CR219" s="18" t="s">
        <v>100</v>
      </c>
      <c r="CS219" s="18" t="s">
        <v>100</v>
      </c>
      <c r="CT219" s="19"/>
      <c r="CU219" s="18" t="s">
        <v>100</v>
      </c>
      <c r="CV219" s="18" t="s">
        <v>98</v>
      </c>
      <c r="CW219" s="18" t="s">
        <v>98</v>
      </c>
      <c r="CX219" s="18" t="s">
        <v>98</v>
      </c>
      <c r="CY219" s="18" t="s">
        <v>98</v>
      </c>
      <c r="CZ219" s="18" t="s">
        <v>98</v>
      </c>
      <c r="DA219" s="18" t="s">
        <v>98</v>
      </c>
      <c r="DB219" s="18" t="s">
        <v>100</v>
      </c>
      <c r="DC219" s="19"/>
      <c r="DD219" s="18" t="s">
        <v>100</v>
      </c>
      <c r="DE219" s="18" t="s">
        <v>100</v>
      </c>
      <c r="DF219" s="18" t="s">
        <v>98</v>
      </c>
      <c r="DG219" s="18" t="s">
        <v>100</v>
      </c>
      <c r="DH219" s="18" t="s">
        <v>100</v>
      </c>
      <c r="DI219" s="18" t="s">
        <v>100</v>
      </c>
      <c r="DJ219" s="19"/>
      <c r="DK219" s="23" t="s">
        <v>1802</v>
      </c>
    </row>
    <row r="220" spans="1:115" s="33" customFormat="1" ht="21.75" customHeight="1" x14ac:dyDescent="0.25">
      <c r="A220" s="24">
        <v>214</v>
      </c>
      <c r="B220" s="25" t="s">
        <v>1841</v>
      </c>
      <c r="C220" s="25" t="s">
        <v>109</v>
      </c>
      <c r="D220" s="26" t="s">
        <v>1842</v>
      </c>
      <c r="E220" s="27">
        <v>36603540</v>
      </c>
      <c r="F220" s="27">
        <v>3660362257</v>
      </c>
      <c r="G220" s="25" t="s">
        <v>1843</v>
      </c>
      <c r="H220" s="25" t="s">
        <v>1844</v>
      </c>
      <c r="I220" s="27">
        <v>36603257543</v>
      </c>
      <c r="J220" s="25" t="s">
        <v>1845</v>
      </c>
      <c r="K220" s="28">
        <v>7633</v>
      </c>
      <c r="L220" s="28">
        <v>7578</v>
      </c>
      <c r="M220" s="29">
        <v>7453</v>
      </c>
      <c r="N220" s="29">
        <v>7354</v>
      </c>
      <c r="O220" s="47">
        <v>7273</v>
      </c>
      <c r="P220" s="53">
        <v>8900000</v>
      </c>
      <c r="Q220" s="53">
        <v>9400000</v>
      </c>
      <c r="R220" s="53">
        <v>10300000</v>
      </c>
      <c r="S220" s="53">
        <v>9100000</v>
      </c>
      <c r="T220" s="54">
        <v>10095742</v>
      </c>
      <c r="U220" s="25" t="s">
        <v>1846</v>
      </c>
      <c r="V220" s="26" t="s">
        <v>100</v>
      </c>
      <c r="W220" s="26">
        <v>39</v>
      </c>
      <c r="X220" s="26">
        <v>1350</v>
      </c>
      <c r="Y220" s="26">
        <v>110</v>
      </c>
      <c r="Z220" s="26">
        <v>402705</v>
      </c>
      <c r="AA220" s="222">
        <v>22</v>
      </c>
      <c r="AB220" s="26"/>
      <c r="AC220" s="94">
        <f t="shared" si="46"/>
        <v>34.615384615384613</v>
      </c>
      <c r="AD220" s="88">
        <f t="shared" si="47"/>
        <v>0.18561803932352536</v>
      </c>
      <c r="AE220" s="94">
        <f t="shared" si="48"/>
        <v>2.8205128205128207</v>
      </c>
      <c r="AF220" s="95">
        <f t="shared" si="49"/>
        <v>81.481481481481481</v>
      </c>
      <c r="AG220" s="95">
        <f t="shared" si="50"/>
        <v>10325.76923076923</v>
      </c>
      <c r="AH220" s="91">
        <f t="shared" si="51"/>
        <v>55.369861130207617</v>
      </c>
      <c r="AI220" s="25">
        <v>15</v>
      </c>
      <c r="AJ220" s="25">
        <v>15</v>
      </c>
      <c r="AK220" s="25">
        <v>1</v>
      </c>
      <c r="AL220" s="25">
        <v>67</v>
      </c>
      <c r="AM220" s="25"/>
      <c r="AN220" s="25">
        <v>2</v>
      </c>
      <c r="AO220" s="26"/>
      <c r="AP220" s="222">
        <v>25</v>
      </c>
      <c r="AQ220" s="30">
        <v>0.25</v>
      </c>
      <c r="AR220" s="25"/>
      <c r="AS220" s="30">
        <v>0.5</v>
      </c>
      <c r="AT220" s="25"/>
      <c r="AU220" s="30">
        <v>0.25</v>
      </c>
      <c r="AV220" s="26"/>
      <c r="AW220" s="25" t="s">
        <v>98</v>
      </c>
      <c r="AX220" s="26"/>
      <c r="AY220" s="25" t="s">
        <v>100</v>
      </c>
      <c r="AZ220" s="25" t="s">
        <v>98</v>
      </c>
      <c r="BA220" s="25" t="s">
        <v>100</v>
      </c>
      <c r="BB220" s="25" t="s">
        <v>100</v>
      </c>
      <c r="BC220" s="25" t="s">
        <v>100</v>
      </c>
      <c r="BD220" s="26"/>
      <c r="BE220" s="25" t="s">
        <v>102</v>
      </c>
      <c r="BF220" s="26"/>
      <c r="BG220" s="25">
        <v>63663</v>
      </c>
      <c r="BH220" s="25">
        <v>70338</v>
      </c>
      <c r="BI220" s="25">
        <v>79054</v>
      </c>
      <c r="BJ220" s="25">
        <v>62878</v>
      </c>
      <c r="BK220" s="25">
        <v>76098</v>
      </c>
      <c r="BL220" s="230">
        <f t="shared" si="52"/>
        <v>13.796370136119895</v>
      </c>
      <c r="BM220" s="25">
        <v>24959</v>
      </c>
      <c r="BN220" s="25">
        <v>23896</v>
      </c>
      <c r="BO220" s="25">
        <v>23755</v>
      </c>
      <c r="BP220" s="25">
        <v>27636</v>
      </c>
      <c r="BQ220" s="25">
        <v>24243</v>
      </c>
      <c r="BR220" s="25">
        <v>20252</v>
      </c>
      <c r="BS220" s="25"/>
      <c r="BT220" s="25">
        <v>8444</v>
      </c>
      <c r="BU220" s="25">
        <v>3959</v>
      </c>
      <c r="BV220" s="25"/>
      <c r="BW220" s="25">
        <v>45611</v>
      </c>
      <c r="BX220" s="25"/>
      <c r="BY220" s="25"/>
      <c r="BZ220" s="25"/>
      <c r="CA220" s="25"/>
      <c r="CB220" s="25"/>
      <c r="CC220" s="25"/>
      <c r="CD220" s="25"/>
      <c r="CE220" s="25"/>
      <c r="CF220" s="26"/>
      <c r="CG220" s="26" t="s">
        <v>100</v>
      </c>
      <c r="CH220" s="26" t="s">
        <v>310</v>
      </c>
      <c r="CI220" s="25" t="s">
        <v>191</v>
      </c>
      <c r="CJ220" s="26"/>
      <c r="CK220" s="26" t="s">
        <v>105</v>
      </c>
      <c r="CL220" s="25" t="s">
        <v>98</v>
      </c>
      <c r="CM220" s="26" t="s">
        <v>179</v>
      </c>
      <c r="CN220" s="25" t="s">
        <v>98</v>
      </c>
      <c r="CO220" s="26" t="s">
        <v>179</v>
      </c>
      <c r="CP220" s="25" t="s">
        <v>100</v>
      </c>
      <c r="CQ220" s="25" t="s">
        <v>98</v>
      </c>
      <c r="CR220" s="25" t="s">
        <v>100</v>
      </c>
      <c r="CS220" s="25" t="s">
        <v>98</v>
      </c>
      <c r="CT220" s="26" t="s">
        <v>1847</v>
      </c>
      <c r="CU220" s="25" t="s">
        <v>98</v>
      </c>
      <c r="CV220" s="25" t="s">
        <v>98</v>
      </c>
      <c r="CW220" s="25" t="s">
        <v>98</v>
      </c>
      <c r="CX220" s="25" t="s">
        <v>98</v>
      </c>
      <c r="CY220" s="25" t="s">
        <v>98</v>
      </c>
      <c r="CZ220" s="25" t="s">
        <v>98</v>
      </c>
      <c r="DA220" s="25" t="s">
        <v>98</v>
      </c>
      <c r="DB220" s="25" t="s">
        <v>100</v>
      </c>
      <c r="DC220" s="26"/>
      <c r="DD220" s="25" t="s">
        <v>98</v>
      </c>
      <c r="DE220" s="25" t="s">
        <v>100</v>
      </c>
      <c r="DF220" s="25" t="s">
        <v>100</v>
      </c>
      <c r="DG220" s="25" t="s">
        <v>100</v>
      </c>
      <c r="DH220" s="25" t="s">
        <v>100</v>
      </c>
      <c r="DI220" s="25" t="s">
        <v>100</v>
      </c>
      <c r="DJ220" s="26"/>
      <c r="DK220" s="32"/>
    </row>
    <row r="221" spans="1:115" s="11" customFormat="1" ht="21.75" customHeight="1" x14ac:dyDescent="0.25">
      <c r="A221" s="17">
        <v>225</v>
      </c>
      <c r="B221" s="18" t="s">
        <v>1911</v>
      </c>
      <c r="C221" s="18" t="s">
        <v>1912</v>
      </c>
      <c r="D221" s="19" t="s">
        <v>1913</v>
      </c>
      <c r="E221" s="20" t="s">
        <v>1166</v>
      </c>
      <c r="F221" s="20" t="s">
        <v>1167</v>
      </c>
      <c r="G221" s="18" t="s">
        <v>1168</v>
      </c>
      <c r="H221" s="18" t="s">
        <v>1169</v>
      </c>
      <c r="I221" s="20" t="s">
        <v>1166</v>
      </c>
      <c r="J221" s="18" t="s">
        <v>1170</v>
      </c>
      <c r="K221" s="21">
        <v>4901</v>
      </c>
      <c r="L221" s="21">
        <v>4801</v>
      </c>
      <c r="M221" s="22">
        <v>7866</v>
      </c>
      <c r="N221" s="22">
        <v>7778</v>
      </c>
      <c r="O221" s="46">
        <v>7725</v>
      </c>
      <c r="P221" s="51">
        <v>2913074</v>
      </c>
      <c r="Q221" s="51">
        <v>2860359</v>
      </c>
      <c r="R221" s="51">
        <v>2972890</v>
      </c>
      <c r="S221" s="51">
        <v>3021319</v>
      </c>
      <c r="T221" s="52">
        <v>3265864</v>
      </c>
      <c r="U221" s="18"/>
      <c r="V221" s="19" t="s">
        <v>98</v>
      </c>
      <c r="W221" s="19">
        <v>18</v>
      </c>
      <c r="X221" s="19"/>
      <c r="Y221" s="19"/>
      <c r="Z221" s="19"/>
      <c r="AA221" s="223"/>
      <c r="AB221" s="19"/>
      <c r="AC221" s="94" t="str">
        <f t="shared" si="46"/>
        <v/>
      </c>
      <c r="AD221" s="88" t="str">
        <f t="shared" si="47"/>
        <v/>
      </c>
      <c r="AE221" s="94" t="str">
        <f t="shared" si="48"/>
        <v/>
      </c>
      <c r="AF221" s="95" t="str">
        <f t="shared" si="49"/>
        <v/>
      </c>
      <c r="AG221" s="95" t="str">
        <f t="shared" si="50"/>
        <v/>
      </c>
      <c r="AH221" s="91" t="str">
        <f t="shared" si="51"/>
        <v/>
      </c>
      <c r="AI221" s="18"/>
      <c r="AJ221" s="18"/>
      <c r="AK221" s="18"/>
      <c r="AL221" s="18"/>
      <c r="AM221" s="18"/>
      <c r="AN221" s="18"/>
      <c r="AO221" s="19"/>
      <c r="AP221" s="223"/>
      <c r="AQ221" s="18" t="s">
        <v>99</v>
      </c>
      <c r="AR221" s="18"/>
      <c r="AS221" s="18" t="s">
        <v>99</v>
      </c>
      <c r="AT221" s="18"/>
      <c r="AU221" s="18" t="s">
        <v>99</v>
      </c>
      <c r="AV221" s="19"/>
      <c r="AW221" s="18" t="s">
        <v>98</v>
      </c>
      <c r="AX221" s="19"/>
      <c r="AY221" s="18" t="s">
        <v>100</v>
      </c>
      <c r="AZ221" s="18" t="s">
        <v>100</v>
      </c>
      <c r="BA221" s="18" t="s">
        <v>100</v>
      </c>
      <c r="BB221" s="18" t="s">
        <v>100</v>
      </c>
      <c r="BC221" s="18" t="s">
        <v>100</v>
      </c>
      <c r="BD221" s="19"/>
      <c r="BE221" s="18" t="s">
        <v>102</v>
      </c>
      <c r="BF221" s="19"/>
      <c r="BG221" s="18"/>
      <c r="BH221" s="18"/>
      <c r="BI221" s="18">
        <v>30946</v>
      </c>
      <c r="BJ221" s="18">
        <v>29438</v>
      </c>
      <c r="BK221" s="18">
        <v>32631</v>
      </c>
      <c r="BL221" s="230">
        <f t="shared" si="52"/>
        <v>5.1231067961165051</v>
      </c>
      <c r="BM221" s="18"/>
      <c r="BN221" s="18"/>
      <c r="BO221" s="18">
        <v>2789</v>
      </c>
      <c r="BP221" s="18">
        <v>2402</v>
      </c>
      <c r="BQ221" s="18">
        <v>6945</v>
      </c>
      <c r="BR221" s="18"/>
      <c r="BS221" s="18"/>
      <c r="BT221" s="18"/>
      <c r="BU221" s="18"/>
      <c r="BV221" s="18"/>
      <c r="BW221" s="18"/>
      <c r="BX221" s="18"/>
      <c r="BY221" s="18"/>
      <c r="BZ221" s="18"/>
      <c r="CA221" s="18"/>
      <c r="CB221" s="18"/>
      <c r="CC221" s="18"/>
      <c r="CD221" s="18"/>
      <c r="CE221" s="18"/>
      <c r="CF221" s="19"/>
      <c r="CG221" s="19" t="s">
        <v>100</v>
      </c>
      <c r="CH221" s="19" t="s">
        <v>103</v>
      </c>
      <c r="CI221" s="18" t="s">
        <v>104</v>
      </c>
      <c r="CJ221" s="19"/>
      <c r="CK221" s="19" t="s">
        <v>105</v>
      </c>
      <c r="CL221" s="18" t="s">
        <v>98</v>
      </c>
      <c r="CM221" s="19" t="s">
        <v>1654</v>
      </c>
      <c r="CN221" s="18" t="s">
        <v>98</v>
      </c>
      <c r="CO221" s="19" t="s">
        <v>1655</v>
      </c>
      <c r="CP221" s="18" t="s">
        <v>100</v>
      </c>
      <c r="CQ221" s="18" t="s">
        <v>98</v>
      </c>
      <c r="CR221" s="18" t="s">
        <v>100</v>
      </c>
      <c r="CS221" s="18" t="s">
        <v>100</v>
      </c>
      <c r="CT221" s="19"/>
      <c r="CU221" s="18" t="s">
        <v>100</v>
      </c>
      <c r="CV221" s="18" t="s">
        <v>100</v>
      </c>
      <c r="CW221" s="18" t="s">
        <v>98</v>
      </c>
      <c r="CX221" s="18" t="s">
        <v>98</v>
      </c>
      <c r="CY221" s="18" t="s">
        <v>100</v>
      </c>
      <c r="CZ221" s="18" t="s">
        <v>98</v>
      </c>
      <c r="DA221" s="18" t="s">
        <v>100</v>
      </c>
      <c r="DB221" s="18" t="s">
        <v>100</v>
      </c>
      <c r="DC221" s="19"/>
      <c r="DD221" s="18" t="s">
        <v>98</v>
      </c>
      <c r="DE221" s="18" t="s">
        <v>100</v>
      </c>
      <c r="DF221" s="18" t="s">
        <v>100</v>
      </c>
      <c r="DG221" s="18" t="s">
        <v>98</v>
      </c>
      <c r="DH221" s="18" t="s">
        <v>100</v>
      </c>
      <c r="DI221" s="18" t="s">
        <v>100</v>
      </c>
      <c r="DJ221" s="19"/>
      <c r="DK221" s="23" t="s">
        <v>1172</v>
      </c>
    </row>
    <row r="222" spans="1:115" s="155" customFormat="1" ht="21.75" customHeight="1" x14ac:dyDescent="0.25">
      <c r="A222" s="168"/>
      <c r="B222" s="98"/>
      <c r="C222" s="98"/>
      <c r="D222" s="62" t="s">
        <v>1996</v>
      </c>
      <c r="E222" s="169"/>
      <c r="F222" s="169"/>
      <c r="G222" s="98"/>
      <c r="H222" s="98"/>
      <c r="I222" s="169"/>
      <c r="J222" s="98"/>
      <c r="K222" s="170"/>
      <c r="L222" s="170"/>
      <c r="M222" s="171"/>
      <c r="N222" s="171"/>
      <c r="O222" s="172"/>
      <c r="P222" s="173"/>
      <c r="Q222" s="173"/>
      <c r="R222" s="173"/>
      <c r="S222" s="173"/>
      <c r="T222" s="174"/>
      <c r="U222" s="98"/>
      <c r="V222" s="92"/>
      <c r="W222" s="70">
        <f>QUARTILE(W$196:W$221,1)</f>
        <v>39.25</v>
      </c>
      <c r="X222" s="70">
        <f t="shared" ref="X222:BL222" si="53">QUARTILE(X$196:X$221,1)</f>
        <v>1000</v>
      </c>
      <c r="Y222" s="70">
        <f t="shared" si="53"/>
        <v>82.75</v>
      </c>
      <c r="Z222" s="70">
        <f t="shared" si="53"/>
        <v>270569</v>
      </c>
      <c r="AA222" s="70">
        <f t="shared" si="53"/>
        <v>19.5</v>
      </c>
      <c r="AB222" s="70">
        <f t="shared" si="53"/>
        <v>154296</v>
      </c>
      <c r="AC222" s="101">
        <f t="shared" si="53"/>
        <v>22.222222222222221</v>
      </c>
      <c r="AD222" s="102">
        <f t="shared" si="53"/>
        <v>0.16644823066841416</v>
      </c>
      <c r="AE222" s="101">
        <f t="shared" si="53"/>
        <v>1.8583333333333334</v>
      </c>
      <c r="AF222" s="70">
        <f t="shared" si="53"/>
        <v>73.26666088163833</v>
      </c>
      <c r="AG222" s="70">
        <f t="shared" si="53"/>
        <v>5521.8163265306121</v>
      </c>
      <c r="AH222" s="70">
        <f t="shared" si="53"/>
        <v>43.738926608470742</v>
      </c>
      <c r="AI222" s="70"/>
      <c r="AJ222" s="70"/>
      <c r="AK222" s="70"/>
      <c r="AL222" s="70"/>
      <c r="AM222" s="70"/>
      <c r="AN222" s="70"/>
      <c r="AO222" s="70"/>
      <c r="AP222" s="70">
        <f t="shared" si="53"/>
        <v>15</v>
      </c>
      <c r="AQ222" s="70"/>
      <c r="AR222" s="70"/>
      <c r="AS222" s="70"/>
      <c r="AT222" s="70"/>
      <c r="AU222" s="70"/>
      <c r="AV222" s="70"/>
      <c r="AW222" s="70"/>
      <c r="AX222" s="70"/>
      <c r="AY222" s="70"/>
      <c r="AZ222" s="70"/>
      <c r="BA222" s="70"/>
      <c r="BB222" s="70"/>
      <c r="BC222" s="70"/>
      <c r="BD222" s="70"/>
      <c r="BE222" s="70"/>
      <c r="BF222" s="70"/>
      <c r="BG222" s="70"/>
      <c r="BH222" s="70"/>
      <c r="BI222" s="70"/>
      <c r="BJ222" s="70"/>
      <c r="BK222" s="70"/>
      <c r="BL222" s="102">
        <f t="shared" si="53"/>
        <v>13.653091814658861</v>
      </c>
      <c r="BM222" s="98"/>
      <c r="BN222" s="98"/>
      <c r="BO222" s="98"/>
      <c r="BP222" s="98"/>
      <c r="BQ222" s="98"/>
      <c r="BR222" s="98"/>
      <c r="BS222" s="98"/>
      <c r="BT222" s="98"/>
      <c r="BU222" s="98"/>
      <c r="BV222" s="98"/>
      <c r="BW222" s="98"/>
      <c r="BX222" s="98"/>
      <c r="BY222" s="98"/>
      <c r="BZ222" s="98"/>
      <c r="CA222" s="98"/>
      <c r="CB222" s="98"/>
      <c r="CC222" s="98"/>
      <c r="CD222" s="98"/>
      <c r="CE222" s="98"/>
      <c r="CF222" s="92"/>
      <c r="CG222" s="92"/>
      <c r="CH222" s="92"/>
      <c r="CI222" s="98"/>
      <c r="CJ222" s="92"/>
      <c r="CK222" s="92"/>
      <c r="CL222" s="98"/>
      <c r="CM222" s="92"/>
      <c r="CN222" s="98"/>
      <c r="CO222" s="92"/>
      <c r="CP222" s="98"/>
      <c r="CQ222" s="98"/>
      <c r="CR222" s="98"/>
      <c r="CS222" s="98"/>
      <c r="CT222" s="92"/>
      <c r="CU222" s="98"/>
      <c r="CV222" s="98"/>
      <c r="CW222" s="98"/>
      <c r="CX222" s="98"/>
      <c r="CY222" s="98"/>
      <c r="CZ222" s="98"/>
      <c r="DA222" s="98"/>
      <c r="DB222" s="98"/>
      <c r="DC222" s="92"/>
      <c r="DD222" s="98"/>
      <c r="DE222" s="98"/>
      <c r="DF222" s="98"/>
      <c r="DG222" s="98"/>
      <c r="DH222" s="98"/>
      <c r="DI222" s="98"/>
      <c r="DJ222" s="92"/>
      <c r="DK222" s="175"/>
    </row>
    <row r="223" spans="1:115" s="155" customFormat="1" ht="21.75" customHeight="1" x14ac:dyDescent="0.25">
      <c r="A223" s="168"/>
      <c r="B223" s="98"/>
      <c r="C223" s="98"/>
      <c r="D223" s="62" t="s">
        <v>1997</v>
      </c>
      <c r="E223" s="169"/>
      <c r="F223" s="169"/>
      <c r="G223" s="98"/>
      <c r="H223" s="98"/>
      <c r="I223" s="169"/>
      <c r="J223" s="98"/>
      <c r="K223" s="170"/>
      <c r="L223" s="170"/>
      <c r="M223" s="171"/>
      <c r="N223" s="171"/>
      <c r="O223" s="172"/>
      <c r="P223" s="173"/>
      <c r="Q223" s="173"/>
      <c r="R223" s="173"/>
      <c r="S223" s="173"/>
      <c r="T223" s="174"/>
      <c r="U223" s="98"/>
      <c r="V223" s="92"/>
      <c r="W223" s="70">
        <f>QUARTILE(W$196:W$221,0)</f>
        <v>18</v>
      </c>
      <c r="X223" s="70">
        <f t="shared" ref="X223:BL223" si="54">QUARTILE(X$196:X$221,0)</f>
        <v>832</v>
      </c>
      <c r="Y223" s="70">
        <f t="shared" si="54"/>
        <v>38</v>
      </c>
      <c r="Z223" s="70">
        <f t="shared" si="54"/>
        <v>485</v>
      </c>
      <c r="AA223" s="70">
        <f t="shared" si="54"/>
        <v>16</v>
      </c>
      <c r="AB223" s="70">
        <f t="shared" si="54"/>
        <v>100</v>
      </c>
      <c r="AC223" s="101">
        <f t="shared" si="54"/>
        <v>10.117647058823529</v>
      </c>
      <c r="AD223" s="102">
        <f t="shared" si="54"/>
        <v>0.1190146692499308</v>
      </c>
      <c r="AE223" s="101">
        <f t="shared" si="54"/>
        <v>0.82352941176470584</v>
      </c>
      <c r="AF223" s="70">
        <f t="shared" si="54"/>
        <v>30.4</v>
      </c>
      <c r="AG223" s="70">
        <f t="shared" si="54"/>
        <v>11.829268292682928</v>
      </c>
      <c r="AH223" s="70">
        <f t="shared" si="54"/>
        <v>7.7624839948783608E-2</v>
      </c>
      <c r="AI223" s="70"/>
      <c r="AJ223" s="70"/>
      <c r="AK223" s="70"/>
      <c r="AL223" s="70"/>
      <c r="AM223" s="70"/>
      <c r="AN223" s="70"/>
      <c r="AO223" s="70"/>
      <c r="AP223" s="70">
        <f t="shared" si="54"/>
        <v>9</v>
      </c>
      <c r="AQ223" s="70"/>
      <c r="AR223" s="70"/>
      <c r="AS223" s="70"/>
      <c r="AT223" s="70"/>
      <c r="AU223" s="70"/>
      <c r="AV223" s="70"/>
      <c r="AW223" s="70"/>
      <c r="AX223" s="70"/>
      <c r="AY223" s="70"/>
      <c r="AZ223" s="70"/>
      <c r="BA223" s="70"/>
      <c r="BB223" s="70"/>
      <c r="BC223" s="70"/>
      <c r="BD223" s="70"/>
      <c r="BE223" s="70"/>
      <c r="BF223" s="70"/>
      <c r="BG223" s="70"/>
      <c r="BH223" s="70"/>
      <c r="BI223" s="70"/>
      <c r="BJ223" s="70"/>
      <c r="BK223" s="70"/>
      <c r="BL223" s="102">
        <f t="shared" si="54"/>
        <v>5.1231067961165051</v>
      </c>
      <c r="BM223" s="98"/>
      <c r="BN223" s="98"/>
      <c r="BO223" s="98"/>
      <c r="BP223" s="98"/>
      <c r="BQ223" s="98"/>
      <c r="BR223" s="98"/>
      <c r="BS223" s="98"/>
      <c r="BT223" s="98"/>
      <c r="BU223" s="98"/>
      <c r="BV223" s="98"/>
      <c r="BW223" s="98"/>
      <c r="BX223" s="98"/>
      <c r="BY223" s="98"/>
      <c r="BZ223" s="98"/>
      <c r="CA223" s="98"/>
      <c r="CB223" s="98"/>
      <c r="CC223" s="98"/>
      <c r="CD223" s="98"/>
      <c r="CE223" s="98"/>
      <c r="CF223" s="92"/>
      <c r="CG223" s="92"/>
      <c r="CH223" s="92"/>
      <c r="CI223" s="98"/>
      <c r="CJ223" s="92"/>
      <c r="CK223" s="92"/>
      <c r="CL223" s="98"/>
      <c r="CM223" s="92"/>
      <c r="CN223" s="98"/>
      <c r="CO223" s="92"/>
      <c r="CP223" s="98"/>
      <c r="CQ223" s="98"/>
      <c r="CR223" s="98"/>
      <c r="CS223" s="98"/>
      <c r="CT223" s="92"/>
      <c r="CU223" s="98"/>
      <c r="CV223" s="98"/>
      <c r="CW223" s="98"/>
      <c r="CX223" s="98"/>
      <c r="CY223" s="98"/>
      <c r="CZ223" s="98"/>
      <c r="DA223" s="98"/>
      <c r="DB223" s="98"/>
      <c r="DC223" s="92"/>
      <c r="DD223" s="98"/>
      <c r="DE223" s="98"/>
      <c r="DF223" s="98"/>
      <c r="DG223" s="98"/>
      <c r="DH223" s="98"/>
      <c r="DI223" s="98"/>
      <c r="DJ223" s="92"/>
      <c r="DK223" s="175"/>
    </row>
    <row r="224" spans="1:115" s="155" customFormat="1" ht="21.75" customHeight="1" x14ac:dyDescent="0.25">
      <c r="A224" s="168"/>
      <c r="B224" s="98"/>
      <c r="C224" s="98"/>
      <c r="D224" s="62" t="s">
        <v>1998</v>
      </c>
      <c r="E224" s="169"/>
      <c r="F224" s="169"/>
      <c r="G224" s="98"/>
      <c r="H224" s="98"/>
      <c r="I224" s="169"/>
      <c r="J224" s="98"/>
      <c r="K224" s="170"/>
      <c r="L224" s="170"/>
      <c r="M224" s="171"/>
      <c r="N224" s="171"/>
      <c r="O224" s="172"/>
      <c r="P224" s="173"/>
      <c r="Q224" s="173"/>
      <c r="R224" s="173"/>
      <c r="S224" s="173"/>
      <c r="T224" s="174"/>
      <c r="U224" s="98"/>
      <c r="V224" s="92"/>
      <c r="W224" s="70">
        <f>QUARTILE(W$196:W$221,4)</f>
        <v>87</v>
      </c>
      <c r="X224" s="70">
        <f t="shared" ref="X224:BL224" si="55">QUARTILE(X$196:X$221,4)</f>
        <v>2240</v>
      </c>
      <c r="Y224" s="70">
        <f t="shared" si="55"/>
        <v>230</v>
      </c>
      <c r="Z224" s="70">
        <f t="shared" si="55"/>
        <v>771735</v>
      </c>
      <c r="AA224" s="70">
        <f t="shared" si="55"/>
        <v>28</v>
      </c>
      <c r="AB224" s="70">
        <f t="shared" si="55"/>
        <v>1500000</v>
      </c>
      <c r="AC224" s="101">
        <f t="shared" si="55"/>
        <v>34.615384615384613</v>
      </c>
      <c r="AD224" s="102">
        <f t="shared" si="55"/>
        <v>0.36304700162074555</v>
      </c>
      <c r="AE224" s="101">
        <f t="shared" si="55"/>
        <v>5</v>
      </c>
      <c r="AF224" s="70">
        <f t="shared" si="55"/>
        <v>184.61538461538461</v>
      </c>
      <c r="AG224" s="70">
        <f t="shared" si="55"/>
        <v>14031.545454545454</v>
      </c>
      <c r="AH224" s="70">
        <f t="shared" si="55"/>
        <v>87.498299319727892</v>
      </c>
      <c r="AI224" s="70"/>
      <c r="AJ224" s="70"/>
      <c r="AK224" s="70"/>
      <c r="AL224" s="70"/>
      <c r="AM224" s="70"/>
      <c r="AN224" s="70"/>
      <c r="AO224" s="70"/>
      <c r="AP224" s="70">
        <f t="shared" si="55"/>
        <v>40</v>
      </c>
      <c r="AQ224" s="70"/>
      <c r="AR224" s="70"/>
      <c r="AS224" s="70"/>
      <c r="AT224" s="70"/>
      <c r="AU224" s="70"/>
      <c r="AV224" s="70"/>
      <c r="AW224" s="70"/>
      <c r="AX224" s="70"/>
      <c r="AY224" s="70"/>
      <c r="AZ224" s="70"/>
      <c r="BA224" s="70"/>
      <c r="BB224" s="70"/>
      <c r="BC224" s="70"/>
      <c r="BD224" s="70"/>
      <c r="BE224" s="70"/>
      <c r="BF224" s="70"/>
      <c r="BG224" s="70"/>
      <c r="BH224" s="70"/>
      <c r="BI224" s="70"/>
      <c r="BJ224" s="70"/>
      <c r="BK224" s="70"/>
      <c r="BL224" s="102">
        <f t="shared" si="55"/>
        <v>62.30459505148302</v>
      </c>
      <c r="BM224" s="98"/>
      <c r="BN224" s="98"/>
      <c r="BO224" s="98"/>
      <c r="BP224" s="98"/>
      <c r="BQ224" s="98"/>
      <c r="BR224" s="98"/>
      <c r="BS224" s="98"/>
      <c r="BT224" s="98"/>
      <c r="BU224" s="98"/>
      <c r="BV224" s="98"/>
      <c r="BW224" s="98"/>
      <c r="BX224" s="98"/>
      <c r="BY224" s="98"/>
      <c r="BZ224" s="98"/>
      <c r="CA224" s="98"/>
      <c r="CB224" s="98"/>
      <c r="CC224" s="98"/>
      <c r="CD224" s="98"/>
      <c r="CE224" s="98"/>
      <c r="CF224" s="92"/>
      <c r="CG224" s="92"/>
      <c r="CH224" s="92"/>
      <c r="CI224" s="98"/>
      <c r="CJ224" s="92"/>
      <c r="CK224" s="92"/>
      <c r="CL224" s="98"/>
      <c r="CM224" s="92"/>
      <c r="CN224" s="98"/>
      <c r="CO224" s="92"/>
      <c r="CP224" s="98"/>
      <c r="CQ224" s="98"/>
      <c r="CR224" s="98"/>
      <c r="CS224" s="98"/>
      <c r="CT224" s="92"/>
      <c r="CU224" s="98"/>
      <c r="CV224" s="98"/>
      <c r="CW224" s="98"/>
      <c r="CX224" s="98"/>
      <c r="CY224" s="98"/>
      <c r="CZ224" s="98"/>
      <c r="DA224" s="98"/>
      <c r="DB224" s="98"/>
      <c r="DC224" s="92"/>
      <c r="DD224" s="98"/>
      <c r="DE224" s="98"/>
      <c r="DF224" s="98"/>
      <c r="DG224" s="98"/>
      <c r="DH224" s="98"/>
      <c r="DI224" s="98"/>
      <c r="DJ224" s="92"/>
      <c r="DK224" s="175"/>
    </row>
    <row r="225" spans="1:115" s="155" customFormat="1" ht="21.75" customHeight="1" x14ac:dyDescent="0.25">
      <c r="A225" s="168"/>
      <c r="B225" s="98"/>
      <c r="C225" s="98"/>
      <c r="D225" s="62" t="s">
        <v>1999</v>
      </c>
      <c r="E225" s="169"/>
      <c r="F225" s="169"/>
      <c r="G225" s="98"/>
      <c r="H225" s="98"/>
      <c r="I225" s="169"/>
      <c r="J225" s="98"/>
      <c r="K225" s="170"/>
      <c r="L225" s="170"/>
      <c r="M225" s="171"/>
      <c r="N225" s="171"/>
      <c r="O225" s="172"/>
      <c r="P225" s="173"/>
      <c r="Q225" s="173"/>
      <c r="R225" s="173"/>
      <c r="S225" s="173"/>
      <c r="T225" s="174"/>
      <c r="U225" s="98"/>
      <c r="V225" s="92"/>
      <c r="W225" s="70">
        <f>QUARTILE(W$196:W$221,3)</f>
        <v>54.5</v>
      </c>
      <c r="X225" s="70">
        <f t="shared" ref="X225:BL225" si="56">QUARTILE(X$196:X$221,3)</f>
        <v>1315</v>
      </c>
      <c r="Y225" s="70">
        <f t="shared" si="56"/>
        <v>140</v>
      </c>
      <c r="Z225" s="70">
        <f t="shared" si="56"/>
        <v>449344</v>
      </c>
      <c r="AA225" s="70">
        <f t="shared" si="56"/>
        <v>23</v>
      </c>
      <c r="AB225" s="70">
        <f t="shared" si="56"/>
        <v>298775</v>
      </c>
      <c r="AC225" s="101">
        <f t="shared" si="56"/>
        <v>31.25</v>
      </c>
      <c r="AD225" s="102">
        <f t="shared" si="56"/>
        <v>0.20148291424887169</v>
      </c>
      <c r="AE225" s="101">
        <f t="shared" si="56"/>
        <v>3.0055147058823528</v>
      </c>
      <c r="AF225" s="70">
        <f t="shared" si="56"/>
        <v>109.9084872639567</v>
      </c>
      <c r="AG225" s="70">
        <f t="shared" si="56"/>
        <v>10094.377358490567</v>
      </c>
      <c r="AH225" s="70">
        <f t="shared" si="56"/>
        <v>67.253551225644244</v>
      </c>
      <c r="AI225" s="70"/>
      <c r="AJ225" s="70"/>
      <c r="AK225" s="70"/>
      <c r="AL225" s="70"/>
      <c r="AM225" s="70"/>
      <c r="AN225" s="70"/>
      <c r="AO225" s="70"/>
      <c r="AP225" s="70">
        <f t="shared" si="56"/>
        <v>20</v>
      </c>
      <c r="AQ225" s="70"/>
      <c r="AR225" s="70"/>
      <c r="AS225" s="70"/>
      <c r="AT225" s="70"/>
      <c r="AU225" s="70"/>
      <c r="AV225" s="70"/>
      <c r="AW225" s="70"/>
      <c r="AX225" s="70"/>
      <c r="AY225" s="70"/>
      <c r="AZ225" s="70"/>
      <c r="BA225" s="70"/>
      <c r="BB225" s="70"/>
      <c r="BC225" s="70"/>
      <c r="BD225" s="70"/>
      <c r="BE225" s="70"/>
      <c r="BF225" s="70"/>
      <c r="BG225" s="70"/>
      <c r="BH225" s="70"/>
      <c r="BI225" s="70"/>
      <c r="BJ225" s="70"/>
      <c r="BK225" s="70"/>
      <c r="BL225" s="102">
        <f t="shared" si="56"/>
        <v>18.511836858353242</v>
      </c>
      <c r="BM225" s="98"/>
      <c r="BN225" s="98"/>
      <c r="BO225" s="98"/>
      <c r="BP225" s="98"/>
      <c r="BQ225" s="98"/>
      <c r="BR225" s="98"/>
      <c r="BS225" s="98"/>
      <c r="BT225" s="98"/>
      <c r="BU225" s="98"/>
      <c r="BV225" s="98"/>
      <c r="BW225" s="98"/>
      <c r="BX225" s="98"/>
      <c r="BY225" s="98"/>
      <c r="BZ225" s="98"/>
      <c r="CA225" s="98"/>
      <c r="CB225" s="98"/>
      <c r="CC225" s="98"/>
      <c r="CD225" s="98"/>
      <c r="CE225" s="98"/>
      <c r="CF225" s="92"/>
      <c r="CG225" s="92"/>
      <c r="CH225" s="92"/>
      <c r="CI225" s="98"/>
      <c r="CJ225" s="92"/>
      <c r="CK225" s="92"/>
      <c r="CL225" s="98"/>
      <c r="CM225" s="92"/>
      <c r="CN225" s="98"/>
      <c r="CO225" s="92"/>
      <c r="CP225" s="98"/>
      <c r="CQ225" s="98"/>
      <c r="CR225" s="98"/>
      <c r="CS225" s="98"/>
      <c r="CT225" s="92"/>
      <c r="CU225" s="98"/>
      <c r="CV225" s="98"/>
      <c r="CW225" s="98"/>
      <c r="CX225" s="98"/>
      <c r="CY225" s="98"/>
      <c r="CZ225" s="98"/>
      <c r="DA225" s="98"/>
      <c r="DB225" s="98"/>
      <c r="DC225" s="92"/>
      <c r="DD225" s="98"/>
      <c r="DE225" s="98"/>
      <c r="DF225" s="98"/>
      <c r="DG225" s="98"/>
      <c r="DH225" s="98"/>
      <c r="DI225" s="98"/>
      <c r="DJ225" s="92"/>
      <c r="DK225" s="175"/>
    </row>
    <row r="226" spans="1:115" s="155" customFormat="1" ht="21.75" customHeight="1" x14ac:dyDescent="0.25">
      <c r="A226" s="168"/>
      <c r="B226" s="98"/>
      <c r="C226" s="98"/>
      <c r="D226" s="62" t="s">
        <v>2000</v>
      </c>
      <c r="E226" s="169"/>
      <c r="F226" s="169"/>
      <c r="G226" s="98"/>
      <c r="H226" s="98"/>
      <c r="I226" s="169"/>
      <c r="J226" s="98"/>
      <c r="K226" s="170"/>
      <c r="L226" s="170"/>
      <c r="M226" s="171"/>
      <c r="N226" s="171"/>
      <c r="O226" s="172"/>
      <c r="P226" s="173"/>
      <c r="Q226" s="173"/>
      <c r="R226" s="173"/>
      <c r="S226" s="173"/>
      <c r="T226" s="174"/>
      <c r="U226" s="98"/>
      <c r="V226" s="92"/>
      <c r="W226" s="70">
        <f>QUARTILE(W$196:W$221,2)</f>
        <v>44</v>
      </c>
      <c r="X226" s="70">
        <f t="shared" ref="X226:BL226" si="57">QUARTILE(X$196:X$221,2)</f>
        <v>1250</v>
      </c>
      <c r="Y226" s="70">
        <f t="shared" si="57"/>
        <v>109</v>
      </c>
      <c r="Z226" s="70">
        <f t="shared" si="57"/>
        <v>352000</v>
      </c>
      <c r="AA226" s="70">
        <f t="shared" si="57"/>
        <v>21</v>
      </c>
      <c r="AB226" s="70">
        <f t="shared" si="57"/>
        <v>221758</v>
      </c>
      <c r="AC226" s="101">
        <f t="shared" si="57"/>
        <v>28.444444444444443</v>
      </c>
      <c r="AD226" s="102">
        <f t="shared" si="57"/>
        <v>0.18564176939811458</v>
      </c>
      <c r="AE226" s="101">
        <f t="shared" si="57"/>
        <v>2.4481216457960642</v>
      </c>
      <c r="AF226" s="70">
        <f t="shared" si="57"/>
        <v>85.194246982972402</v>
      </c>
      <c r="AG226" s="70">
        <f t="shared" si="57"/>
        <v>8167.583333333333</v>
      </c>
      <c r="AH226" s="70">
        <f t="shared" si="57"/>
        <v>55.387962291515592</v>
      </c>
      <c r="AI226" s="70"/>
      <c r="AJ226" s="70"/>
      <c r="AK226" s="70"/>
      <c r="AL226" s="70"/>
      <c r="AM226" s="70"/>
      <c r="AN226" s="70"/>
      <c r="AO226" s="70"/>
      <c r="AP226" s="70">
        <f t="shared" si="57"/>
        <v>16</v>
      </c>
      <c r="AQ226" s="70"/>
      <c r="AR226" s="70"/>
      <c r="AS226" s="70"/>
      <c r="AT226" s="70"/>
      <c r="AU226" s="70"/>
      <c r="AV226" s="70"/>
      <c r="AW226" s="70"/>
      <c r="AX226" s="70"/>
      <c r="AY226" s="70"/>
      <c r="AZ226" s="70"/>
      <c r="BA226" s="70"/>
      <c r="BB226" s="70"/>
      <c r="BC226" s="70"/>
      <c r="BD226" s="70"/>
      <c r="BE226" s="70"/>
      <c r="BF226" s="70"/>
      <c r="BG226" s="70"/>
      <c r="BH226" s="70"/>
      <c r="BI226" s="70"/>
      <c r="BJ226" s="70"/>
      <c r="BK226" s="70"/>
      <c r="BL226" s="102">
        <f t="shared" si="57"/>
        <v>15.345405051088267</v>
      </c>
      <c r="BM226" s="98"/>
      <c r="BN226" s="98"/>
      <c r="BO226" s="98"/>
      <c r="BP226" s="98"/>
      <c r="BQ226" s="98"/>
      <c r="BR226" s="98"/>
      <c r="BS226" s="98"/>
      <c r="BT226" s="98"/>
      <c r="BU226" s="98"/>
      <c r="BV226" s="98"/>
      <c r="BW226" s="98"/>
      <c r="BX226" s="98"/>
      <c r="BY226" s="98"/>
      <c r="BZ226" s="98"/>
      <c r="CA226" s="98"/>
      <c r="CB226" s="98"/>
      <c r="CC226" s="98"/>
      <c r="CD226" s="98"/>
      <c r="CE226" s="98"/>
      <c r="CF226" s="92"/>
      <c r="CG226" s="92"/>
      <c r="CH226" s="92"/>
      <c r="CI226" s="98"/>
      <c r="CJ226" s="92"/>
      <c r="CK226" s="92"/>
      <c r="CL226" s="98"/>
      <c r="CM226" s="92"/>
      <c r="CN226" s="98"/>
      <c r="CO226" s="92"/>
      <c r="CP226" s="98"/>
      <c r="CQ226" s="98"/>
      <c r="CR226" s="98"/>
      <c r="CS226" s="98"/>
      <c r="CT226" s="92"/>
      <c r="CU226" s="98"/>
      <c r="CV226" s="98"/>
      <c r="CW226" s="98"/>
      <c r="CX226" s="98"/>
      <c r="CY226" s="98"/>
      <c r="CZ226" s="98"/>
      <c r="DA226" s="98"/>
      <c r="DB226" s="98"/>
      <c r="DC226" s="92"/>
      <c r="DD226" s="98"/>
      <c r="DE226" s="98"/>
      <c r="DF226" s="98"/>
      <c r="DG226" s="98"/>
      <c r="DH226" s="98"/>
      <c r="DI226" s="98"/>
      <c r="DJ226" s="92"/>
      <c r="DK226" s="175"/>
    </row>
    <row r="227" spans="1:115" s="155" customFormat="1" ht="21.75" customHeight="1" x14ac:dyDescent="0.25">
      <c r="A227" s="168"/>
      <c r="B227" s="98"/>
      <c r="C227" s="98"/>
      <c r="D227" s="62"/>
      <c r="E227" s="169"/>
      <c r="F227" s="169"/>
      <c r="G227" s="98"/>
      <c r="H227" s="98"/>
      <c r="I227" s="169"/>
      <c r="J227" s="98"/>
      <c r="K227" s="170"/>
      <c r="L227" s="170"/>
      <c r="M227" s="171"/>
      <c r="N227" s="171"/>
      <c r="O227" s="172"/>
      <c r="P227" s="173"/>
      <c r="Q227" s="173"/>
      <c r="R227" s="173"/>
      <c r="S227" s="173"/>
      <c r="T227" s="174"/>
      <c r="U227" s="98"/>
      <c r="V227" s="92"/>
      <c r="W227" s="92"/>
      <c r="X227" s="92"/>
      <c r="Y227" s="92"/>
      <c r="Z227" s="92"/>
      <c r="AA227" s="92"/>
      <c r="AB227" s="92"/>
      <c r="AC227" s="150"/>
      <c r="AD227" s="149"/>
      <c r="AE227" s="150"/>
      <c r="AF227" s="96"/>
      <c r="AG227" s="96"/>
      <c r="AH227" s="99"/>
      <c r="AI227" s="99"/>
      <c r="AJ227" s="99"/>
      <c r="AK227" s="99"/>
      <c r="AL227" s="99"/>
      <c r="AM227" s="99"/>
      <c r="AN227" s="99"/>
      <c r="AO227" s="99"/>
      <c r="AP227" s="99"/>
      <c r="AQ227" s="99"/>
      <c r="AR227" s="99"/>
      <c r="AS227" s="99"/>
      <c r="AT227" s="99"/>
      <c r="AU227" s="99"/>
      <c r="AV227" s="99"/>
      <c r="AW227" s="99"/>
      <c r="AX227" s="99"/>
      <c r="AY227" s="99"/>
      <c r="AZ227" s="99"/>
      <c r="BA227" s="99"/>
      <c r="BB227" s="99"/>
      <c r="BC227" s="99"/>
      <c r="BD227" s="99"/>
      <c r="BE227" s="99"/>
      <c r="BF227" s="99"/>
      <c r="BG227" s="99"/>
      <c r="BH227" s="99"/>
      <c r="BI227" s="99"/>
      <c r="BJ227" s="99"/>
      <c r="BK227" s="99"/>
      <c r="BL227" s="99"/>
      <c r="BM227" s="98"/>
      <c r="BN227" s="98"/>
      <c r="BO227" s="98"/>
      <c r="BP227" s="98"/>
      <c r="BQ227" s="98"/>
      <c r="BR227" s="98"/>
      <c r="BS227" s="98"/>
      <c r="BT227" s="98"/>
      <c r="BU227" s="98"/>
      <c r="BV227" s="98"/>
      <c r="BW227" s="98"/>
      <c r="BX227" s="98"/>
      <c r="BY227" s="98"/>
      <c r="BZ227" s="98"/>
      <c r="CA227" s="98"/>
      <c r="CB227" s="98"/>
      <c r="CC227" s="98"/>
      <c r="CD227" s="98"/>
      <c r="CE227" s="98"/>
      <c r="CF227" s="92"/>
      <c r="CG227" s="92"/>
      <c r="CH227" s="92"/>
      <c r="CI227" s="98"/>
      <c r="CJ227" s="92"/>
      <c r="CK227" s="92"/>
      <c r="CL227" s="98"/>
      <c r="CM227" s="92"/>
      <c r="CN227" s="98"/>
      <c r="CO227" s="92"/>
      <c r="CP227" s="98"/>
      <c r="CQ227" s="98"/>
      <c r="CR227" s="98"/>
      <c r="CS227" s="98"/>
      <c r="CT227" s="92"/>
      <c r="CU227" s="98"/>
      <c r="CV227" s="98"/>
      <c r="CW227" s="98"/>
      <c r="CX227" s="98"/>
      <c r="CY227" s="98"/>
      <c r="CZ227" s="98"/>
      <c r="DA227" s="98"/>
      <c r="DB227" s="98"/>
      <c r="DC227" s="92"/>
      <c r="DD227" s="98"/>
      <c r="DE227" s="98"/>
      <c r="DF227" s="98"/>
      <c r="DG227" s="98"/>
      <c r="DH227" s="98"/>
      <c r="DI227" s="98"/>
      <c r="DJ227" s="92"/>
      <c r="DK227" s="175"/>
    </row>
    <row r="228" spans="1:115" s="11" customFormat="1" ht="21.75" customHeight="1" x14ac:dyDescent="0.25">
      <c r="A228" s="24"/>
      <c r="B228" s="25"/>
      <c r="C228" s="25"/>
      <c r="D228" s="26"/>
      <c r="E228" s="27"/>
      <c r="F228" s="27"/>
      <c r="G228" s="25"/>
      <c r="H228" s="25"/>
      <c r="I228" s="27"/>
      <c r="J228" s="25"/>
      <c r="K228" s="28"/>
      <c r="L228" s="28"/>
      <c r="M228" s="29"/>
      <c r="N228" s="29"/>
      <c r="O228" s="47"/>
      <c r="P228" s="53"/>
      <c r="Q228" s="53"/>
      <c r="R228" s="53"/>
      <c r="S228" s="53"/>
      <c r="T228" s="54"/>
      <c r="U228" s="25"/>
      <c r="V228" s="26"/>
      <c r="W228" s="26"/>
      <c r="X228" s="26"/>
      <c r="Y228" s="26"/>
      <c r="Z228" s="26"/>
      <c r="AA228" s="26"/>
      <c r="AB228" s="26"/>
      <c r="AC228" s="158"/>
      <c r="AD228" s="159"/>
      <c r="AE228" s="158"/>
      <c r="AF228" s="97"/>
      <c r="AG228" s="97"/>
      <c r="AH228" s="100"/>
      <c r="AI228" s="25"/>
      <c r="AJ228" s="25"/>
      <c r="AK228" s="25"/>
      <c r="AL228" s="25"/>
      <c r="AM228" s="25"/>
      <c r="AN228" s="25"/>
      <c r="AO228" s="26"/>
      <c r="AP228" s="26"/>
      <c r="AQ228" s="30"/>
      <c r="AR228" s="25"/>
      <c r="AS228" s="30"/>
      <c r="AT228" s="25"/>
      <c r="AU228" s="30"/>
      <c r="AV228" s="26"/>
      <c r="AW228" s="25"/>
      <c r="AX228" s="26"/>
      <c r="AY228" s="25"/>
      <c r="AZ228" s="25"/>
      <c r="BA228" s="25"/>
      <c r="BB228" s="25"/>
      <c r="BC228" s="25"/>
      <c r="BD228" s="26"/>
      <c r="BE228" s="25"/>
      <c r="BF228" s="26"/>
      <c r="BG228" s="25"/>
      <c r="BH228" s="25"/>
      <c r="BI228" s="25"/>
      <c r="BJ228" s="25"/>
      <c r="BK228" s="25"/>
      <c r="BL228" s="25" t="str">
        <f t="shared" ref="BL228:BL243" si="58">IF(OR(BK228="",BQ228=""),"",BK228+BQ228)</f>
        <v/>
      </c>
      <c r="BM228" s="25"/>
      <c r="BN228" s="25"/>
      <c r="BO228" s="25"/>
      <c r="BP228" s="25"/>
      <c r="BQ228" s="25"/>
      <c r="BR228" s="25"/>
      <c r="BS228" s="25"/>
      <c r="BT228" s="25"/>
      <c r="BU228" s="25"/>
      <c r="BV228" s="25"/>
      <c r="BW228" s="25"/>
      <c r="BX228" s="25"/>
      <c r="BY228" s="25"/>
      <c r="BZ228" s="25"/>
      <c r="CA228" s="25"/>
      <c r="CB228" s="25"/>
      <c r="CC228" s="25"/>
      <c r="CD228" s="25"/>
      <c r="CE228" s="25"/>
      <c r="CF228" s="26"/>
      <c r="CG228" s="26"/>
      <c r="CH228" s="26"/>
      <c r="CI228" s="25"/>
      <c r="CJ228" s="26"/>
      <c r="CK228" s="26"/>
      <c r="CL228" s="25"/>
      <c r="CM228" s="26"/>
      <c r="CN228" s="25"/>
      <c r="CO228" s="26"/>
      <c r="CP228" s="25"/>
      <c r="CQ228" s="25"/>
      <c r="CR228" s="25"/>
      <c r="CS228" s="25"/>
      <c r="CT228" s="26"/>
      <c r="CU228" s="25"/>
      <c r="CV228" s="25"/>
      <c r="CW228" s="25"/>
      <c r="CX228" s="25"/>
      <c r="CY228" s="25"/>
      <c r="CZ228" s="25"/>
      <c r="DA228" s="25"/>
      <c r="DB228" s="25"/>
      <c r="DC228" s="26"/>
      <c r="DD228" s="25"/>
      <c r="DE228" s="25"/>
      <c r="DF228" s="25"/>
      <c r="DG228" s="25"/>
      <c r="DH228" s="25"/>
      <c r="DI228" s="25"/>
      <c r="DJ228" s="26"/>
      <c r="DK228" s="32"/>
    </row>
    <row r="229" spans="1:115" s="11" customFormat="1" ht="21.75" customHeight="1" x14ac:dyDescent="0.25">
      <c r="A229" s="17">
        <v>17</v>
      </c>
      <c r="B229" s="18" t="s">
        <v>283</v>
      </c>
      <c r="C229" s="18" t="s">
        <v>284</v>
      </c>
      <c r="D229" s="19" t="s">
        <v>285</v>
      </c>
      <c r="E229" s="20" t="s">
        <v>286</v>
      </c>
      <c r="F229" s="20" t="s">
        <v>287</v>
      </c>
      <c r="G229" s="18" t="s">
        <v>288</v>
      </c>
      <c r="H229" s="18" t="s">
        <v>216</v>
      </c>
      <c r="I229" s="20" t="s">
        <v>289</v>
      </c>
      <c r="J229" s="18" t="s">
        <v>290</v>
      </c>
      <c r="K229" s="21">
        <v>15944</v>
      </c>
      <c r="L229" s="21">
        <v>15851</v>
      </c>
      <c r="M229" s="22">
        <v>15600</v>
      </c>
      <c r="N229" s="22">
        <v>15631</v>
      </c>
      <c r="O229" s="46">
        <v>15600</v>
      </c>
      <c r="P229" s="51">
        <v>18047000</v>
      </c>
      <c r="Q229" s="51">
        <v>16935000</v>
      </c>
      <c r="R229" s="51">
        <v>20215000</v>
      </c>
      <c r="S229" s="51">
        <v>21297000</v>
      </c>
      <c r="T229" s="52">
        <v>20635000</v>
      </c>
      <c r="U229" s="18"/>
      <c r="V229" s="19" t="s">
        <v>98</v>
      </c>
      <c r="W229" s="19">
        <v>111</v>
      </c>
      <c r="X229" s="19">
        <v>2884</v>
      </c>
      <c r="Y229" s="19">
        <v>249</v>
      </c>
      <c r="Z229" s="19">
        <v>725658</v>
      </c>
      <c r="AA229" s="223">
        <v>24</v>
      </c>
      <c r="AB229" s="19">
        <v>350405</v>
      </c>
      <c r="AC229" s="94">
        <f t="shared" ref="AC229:AC236" si="59">IF(OR(X229="",W229=""),"",X229/W229)</f>
        <v>25.981981981981981</v>
      </c>
      <c r="AD229" s="88">
        <f t="shared" ref="AD229:AD236" si="60">IF(OR(X229="",O229=""),"",X229/O229)</f>
        <v>0.18487179487179486</v>
      </c>
      <c r="AE229" s="94">
        <f t="shared" ref="AE229:AE236" si="61">IF(OR(Y229="",W229=""),"",Y229/W229)</f>
        <v>2.2432432432432434</v>
      </c>
      <c r="AF229" s="95">
        <f t="shared" ref="AF229:AF236" si="62">IF(OR(Y229="",X229=""),"",(Y229*1000/X229))</f>
        <v>86.338418862690702</v>
      </c>
      <c r="AG229" s="95">
        <f t="shared" ref="AG229:AG236" si="63">IF(OR(Z229="",W229=""),"",Z229/W229)</f>
        <v>6537.4594594594591</v>
      </c>
      <c r="AH229" s="91">
        <f t="shared" ref="AH229:AH236" si="64">IF(OR(Z229="",O229=""),"",Z229/O229)</f>
        <v>46.51653846153846</v>
      </c>
      <c r="AI229" s="18"/>
      <c r="AJ229" s="18">
        <v>95</v>
      </c>
      <c r="AK229" s="18">
        <v>2</v>
      </c>
      <c r="AL229" s="18">
        <v>1</v>
      </c>
      <c r="AM229" s="18"/>
      <c r="AN229" s="18">
        <v>2</v>
      </c>
      <c r="AO229" s="19"/>
      <c r="AP229" s="223">
        <v>15</v>
      </c>
      <c r="AQ229" s="35">
        <v>1</v>
      </c>
      <c r="AR229" s="18"/>
      <c r="AS229" s="35">
        <v>0.5</v>
      </c>
      <c r="AT229" s="18"/>
      <c r="AU229" s="35">
        <v>0.25</v>
      </c>
      <c r="AV229" s="19"/>
      <c r="AW229" s="18" t="s">
        <v>98</v>
      </c>
      <c r="AX229" s="19"/>
      <c r="AY229" s="18" t="s">
        <v>100</v>
      </c>
      <c r="AZ229" s="18" t="s">
        <v>98</v>
      </c>
      <c r="BA229" s="18" t="s">
        <v>100</v>
      </c>
      <c r="BB229" s="18" t="s">
        <v>100</v>
      </c>
      <c r="BC229" s="18" t="s">
        <v>100</v>
      </c>
      <c r="BD229" s="19"/>
      <c r="BE229" s="18" t="s">
        <v>102</v>
      </c>
      <c r="BF229" s="19"/>
      <c r="BG229" s="18">
        <v>115702</v>
      </c>
      <c r="BH229" s="18">
        <v>115757</v>
      </c>
      <c r="BI229" s="18">
        <v>131267</v>
      </c>
      <c r="BJ229" s="18">
        <v>135652</v>
      </c>
      <c r="BK229" s="18">
        <v>146817</v>
      </c>
      <c r="BL229" s="230">
        <f>IF(OR(BK229="",BQ229=""),"",(BK229+BQ229)/O229)</f>
        <v>13.047692307692307</v>
      </c>
      <c r="BM229" s="18">
        <v>59957</v>
      </c>
      <c r="BN229" s="18">
        <v>59510</v>
      </c>
      <c r="BO229" s="18">
        <v>59825</v>
      </c>
      <c r="BP229" s="18">
        <v>62223</v>
      </c>
      <c r="BQ229" s="18">
        <v>56727</v>
      </c>
      <c r="BR229" s="18">
        <v>80000</v>
      </c>
      <c r="BS229" s="18">
        <v>70000</v>
      </c>
      <c r="BT229" s="18">
        <v>90000</v>
      </c>
      <c r="BU229" s="18">
        <v>120000</v>
      </c>
      <c r="BV229" s="18">
        <v>11500</v>
      </c>
      <c r="BW229" s="18"/>
      <c r="BX229" s="18"/>
      <c r="BY229" s="18"/>
      <c r="BZ229" s="18"/>
      <c r="CA229" s="18"/>
      <c r="CB229" s="18"/>
      <c r="CC229" s="18"/>
      <c r="CD229" s="18"/>
      <c r="CE229" s="18"/>
      <c r="CF229" s="19"/>
      <c r="CG229" s="19" t="s">
        <v>98</v>
      </c>
      <c r="CH229" s="19" t="s">
        <v>235</v>
      </c>
      <c r="CI229" s="18" t="s">
        <v>191</v>
      </c>
      <c r="CJ229" s="19"/>
      <c r="CK229" s="19" t="s">
        <v>105</v>
      </c>
      <c r="CL229" s="18" t="s">
        <v>98</v>
      </c>
      <c r="CM229" s="19" t="s">
        <v>291</v>
      </c>
      <c r="CN229" s="18" t="s">
        <v>98</v>
      </c>
      <c r="CO229" s="19" t="s">
        <v>291</v>
      </c>
      <c r="CP229" s="18" t="s">
        <v>98</v>
      </c>
      <c r="CQ229" s="18" t="s">
        <v>98</v>
      </c>
      <c r="CR229" s="18" t="s">
        <v>100</v>
      </c>
      <c r="CS229" s="18" t="s">
        <v>100</v>
      </c>
      <c r="CT229" s="19"/>
      <c r="CU229" s="18" t="s">
        <v>100</v>
      </c>
      <c r="CV229" s="18" t="s">
        <v>98</v>
      </c>
      <c r="CW229" s="18" t="s">
        <v>98</v>
      </c>
      <c r="CX229" s="18" t="s">
        <v>98</v>
      </c>
      <c r="CY229" s="18" t="s">
        <v>98</v>
      </c>
      <c r="CZ229" s="18" t="s">
        <v>100</v>
      </c>
      <c r="DA229" s="18" t="s">
        <v>98</v>
      </c>
      <c r="DB229" s="18" t="s">
        <v>100</v>
      </c>
      <c r="DC229" s="19"/>
      <c r="DD229" s="18" t="s">
        <v>98</v>
      </c>
      <c r="DE229" s="18" t="s">
        <v>100</v>
      </c>
      <c r="DF229" s="18" t="s">
        <v>100</v>
      </c>
      <c r="DG229" s="18" t="s">
        <v>98</v>
      </c>
      <c r="DH229" s="18" t="s">
        <v>100</v>
      </c>
      <c r="DI229" s="18" t="s">
        <v>100</v>
      </c>
      <c r="DJ229" s="19"/>
      <c r="DK229" s="23" t="s">
        <v>292</v>
      </c>
    </row>
    <row r="230" spans="1:115" s="33" customFormat="1" ht="21.75" customHeight="1" x14ac:dyDescent="0.25">
      <c r="A230" s="17">
        <v>52</v>
      </c>
      <c r="B230" s="18" t="s">
        <v>570</v>
      </c>
      <c r="C230" s="18" t="s">
        <v>571</v>
      </c>
      <c r="D230" s="19" t="s">
        <v>572</v>
      </c>
      <c r="E230" s="20" t="s">
        <v>573</v>
      </c>
      <c r="F230" s="20" t="s">
        <v>574</v>
      </c>
      <c r="G230" s="18" t="s">
        <v>575</v>
      </c>
      <c r="H230" s="18" t="s">
        <v>576</v>
      </c>
      <c r="I230" s="20" t="s">
        <v>577</v>
      </c>
      <c r="J230" s="18" t="s">
        <v>578</v>
      </c>
      <c r="K230" s="21">
        <v>11087</v>
      </c>
      <c r="L230" s="21">
        <v>11154</v>
      </c>
      <c r="M230" s="22">
        <v>11103</v>
      </c>
      <c r="N230" s="22">
        <v>10694</v>
      </c>
      <c r="O230" s="46">
        <v>10961</v>
      </c>
      <c r="P230" s="51">
        <v>12862000</v>
      </c>
      <c r="Q230" s="51">
        <v>12965000</v>
      </c>
      <c r="R230" s="51">
        <v>13885000</v>
      </c>
      <c r="S230" s="51">
        <v>13699000</v>
      </c>
      <c r="T230" s="52">
        <v>13929000</v>
      </c>
      <c r="U230" s="18"/>
      <c r="V230" s="19" t="s">
        <v>98</v>
      </c>
      <c r="W230" s="19">
        <v>87</v>
      </c>
      <c r="X230" s="19">
        <v>1359</v>
      </c>
      <c r="Y230" s="19">
        <v>194</v>
      </c>
      <c r="Z230" s="19">
        <v>774809</v>
      </c>
      <c r="AA230" s="223">
        <v>17</v>
      </c>
      <c r="AB230" s="19">
        <v>688211</v>
      </c>
      <c r="AC230" s="94">
        <f t="shared" si="59"/>
        <v>15.620689655172415</v>
      </c>
      <c r="AD230" s="88">
        <f t="shared" si="60"/>
        <v>0.12398503786150898</v>
      </c>
      <c r="AE230" s="94">
        <f t="shared" si="61"/>
        <v>2.2298850574712645</v>
      </c>
      <c r="AF230" s="95">
        <f t="shared" si="62"/>
        <v>142.75202354672552</v>
      </c>
      <c r="AG230" s="95">
        <f t="shared" si="63"/>
        <v>8905.8505747126437</v>
      </c>
      <c r="AH230" s="91">
        <f t="shared" si="64"/>
        <v>70.687802207827758</v>
      </c>
      <c r="AI230" s="18">
        <v>1</v>
      </c>
      <c r="AJ230" s="18">
        <v>97</v>
      </c>
      <c r="AK230" s="18"/>
      <c r="AL230" s="18"/>
      <c r="AM230" s="18"/>
      <c r="AN230" s="18">
        <v>2</v>
      </c>
      <c r="AO230" s="19"/>
      <c r="AP230" s="223">
        <v>15</v>
      </c>
      <c r="AQ230" s="35">
        <v>1</v>
      </c>
      <c r="AR230" s="18"/>
      <c r="AS230" s="35">
        <v>0.5</v>
      </c>
      <c r="AT230" s="18"/>
      <c r="AU230" s="35">
        <v>0.5</v>
      </c>
      <c r="AV230" s="19"/>
      <c r="AW230" s="18" t="s">
        <v>98</v>
      </c>
      <c r="AX230" s="19"/>
      <c r="AY230" s="18" t="s">
        <v>100</v>
      </c>
      <c r="AZ230" s="18" t="s">
        <v>100</v>
      </c>
      <c r="BA230" s="18" t="s">
        <v>100</v>
      </c>
      <c r="BB230" s="18" t="s">
        <v>100</v>
      </c>
      <c r="BC230" s="18" t="s">
        <v>100</v>
      </c>
      <c r="BD230" s="19" t="s">
        <v>117</v>
      </c>
      <c r="BE230" s="18" t="s">
        <v>102</v>
      </c>
      <c r="BF230" s="19"/>
      <c r="BG230" s="18">
        <v>111597</v>
      </c>
      <c r="BH230" s="18">
        <v>97593</v>
      </c>
      <c r="BI230" s="18">
        <v>81733</v>
      </c>
      <c r="BJ230" s="18">
        <v>91290</v>
      </c>
      <c r="BK230" s="18">
        <v>104600</v>
      </c>
      <c r="BL230" s="230">
        <f t="shared" ref="BL230:BL236" si="65">IF(OR(BK230="",BQ230=""),"",(BK230+BQ230)/O230)</f>
        <v>12.636803211385823</v>
      </c>
      <c r="BM230" s="18">
        <v>39448</v>
      </c>
      <c r="BN230" s="18">
        <v>40668</v>
      </c>
      <c r="BO230" s="18">
        <v>54623</v>
      </c>
      <c r="BP230" s="18">
        <v>42584</v>
      </c>
      <c r="BQ230" s="18">
        <v>33912</v>
      </c>
      <c r="BR230" s="18">
        <v>94380</v>
      </c>
      <c r="BS230" s="18">
        <v>18486</v>
      </c>
      <c r="BT230" s="18">
        <v>41359</v>
      </c>
      <c r="BU230" s="18">
        <v>104176</v>
      </c>
      <c r="BV230" s="18"/>
      <c r="BW230" s="18"/>
      <c r="BX230" s="18"/>
      <c r="BY230" s="18"/>
      <c r="BZ230" s="18"/>
      <c r="CA230" s="18"/>
      <c r="CB230" s="18">
        <v>17035</v>
      </c>
      <c r="CC230" s="18">
        <v>17074</v>
      </c>
      <c r="CD230" s="18">
        <v>17401</v>
      </c>
      <c r="CE230" s="18">
        <v>17791</v>
      </c>
      <c r="CF230" s="19">
        <v>18247</v>
      </c>
      <c r="CG230" s="19" t="s">
        <v>98</v>
      </c>
      <c r="CH230" s="19" t="s">
        <v>143</v>
      </c>
      <c r="CI230" s="18" t="s">
        <v>191</v>
      </c>
      <c r="CJ230" s="19" t="s">
        <v>579</v>
      </c>
      <c r="CK230" s="19" t="s">
        <v>105</v>
      </c>
      <c r="CL230" s="18" t="s">
        <v>98</v>
      </c>
      <c r="CM230" s="19" t="s">
        <v>580</v>
      </c>
      <c r="CN230" s="18" t="s">
        <v>98</v>
      </c>
      <c r="CO230" s="19" t="s">
        <v>581</v>
      </c>
      <c r="CP230" s="18" t="s">
        <v>100</v>
      </c>
      <c r="CQ230" s="18" t="s">
        <v>98</v>
      </c>
      <c r="CR230" s="18" t="s">
        <v>100</v>
      </c>
      <c r="CS230" s="18" t="s">
        <v>98</v>
      </c>
      <c r="CT230" s="19" t="s">
        <v>258</v>
      </c>
      <c r="CU230" s="18" t="s">
        <v>100</v>
      </c>
      <c r="CV230" s="18" t="s">
        <v>100</v>
      </c>
      <c r="CW230" s="18" t="s">
        <v>100</v>
      </c>
      <c r="CX230" s="18" t="s">
        <v>98</v>
      </c>
      <c r="CY230" s="18" t="s">
        <v>100</v>
      </c>
      <c r="CZ230" s="18" t="s">
        <v>98</v>
      </c>
      <c r="DA230" s="18" t="s">
        <v>100</v>
      </c>
      <c r="DB230" s="18" t="s">
        <v>100</v>
      </c>
      <c r="DC230" s="19"/>
      <c r="DD230" s="18" t="s">
        <v>98</v>
      </c>
      <c r="DE230" s="18" t="s">
        <v>100</v>
      </c>
      <c r="DF230" s="18" t="s">
        <v>100</v>
      </c>
      <c r="DG230" s="18" t="s">
        <v>100</v>
      </c>
      <c r="DH230" s="18" t="s">
        <v>100</v>
      </c>
      <c r="DI230" s="18" t="s">
        <v>100</v>
      </c>
      <c r="DJ230" s="19"/>
      <c r="DK230" s="23"/>
    </row>
    <row r="231" spans="1:115" s="11" customFormat="1" ht="21.75" customHeight="1" x14ac:dyDescent="0.25">
      <c r="A231" s="24">
        <v>91</v>
      </c>
      <c r="B231" s="25" t="s">
        <v>895</v>
      </c>
      <c r="C231" s="25" t="s">
        <v>109</v>
      </c>
      <c r="D231" s="26" t="s">
        <v>896</v>
      </c>
      <c r="E231" s="27" t="s">
        <v>897</v>
      </c>
      <c r="F231" s="27" t="s">
        <v>898</v>
      </c>
      <c r="G231" s="25" t="s">
        <v>899</v>
      </c>
      <c r="H231" s="25" t="s">
        <v>900</v>
      </c>
      <c r="I231" s="27" t="s">
        <v>901</v>
      </c>
      <c r="J231" s="25" t="s">
        <v>902</v>
      </c>
      <c r="K231" s="28">
        <v>16765</v>
      </c>
      <c r="L231" s="28">
        <v>16610</v>
      </c>
      <c r="M231" s="29">
        <v>16310</v>
      </c>
      <c r="N231" s="29">
        <v>16188</v>
      </c>
      <c r="O231" s="47">
        <v>16289</v>
      </c>
      <c r="P231" s="53">
        <v>20784000</v>
      </c>
      <c r="Q231" s="53">
        <v>22445000</v>
      </c>
      <c r="R231" s="53">
        <v>24409000</v>
      </c>
      <c r="S231" s="53">
        <v>24141000</v>
      </c>
      <c r="T231" s="54">
        <v>18046719</v>
      </c>
      <c r="U231" s="25"/>
      <c r="V231" s="26" t="s">
        <v>98</v>
      </c>
      <c r="W231" s="26">
        <v>180</v>
      </c>
      <c r="X231" s="26">
        <v>3096</v>
      </c>
      <c r="Y231" s="26">
        <v>220</v>
      </c>
      <c r="Z231" s="26">
        <v>759930</v>
      </c>
      <c r="AA231" s="222">
        <v>23</v>
      </c>
      <c r="AB231" s="26">
        <v>492858</v>
      </c>
      <c r="AC231" s="94">
        <f t="shared" si="59"/>
        <v>17.2</v>
      </c>
      <c r="AD231" s="88">
        <f t="shared" si="60"/>
        <v>0.19006691632389958</v>
      </c>
      <c r="AE231" s="94">
        <f t="shared" si="61"/>
        <v>1.2222222222222223</v>
      </c>
      <c r="AF231" s="95">
        <f t="shared" si="62"/>
        <v>71.059431524547804</v>
      </c>
      <c r="AG231" s="95">
        <f t="shared" si="63"/>
        <v>4221.833333333333</v>
      </c>
      <c r="AH231" s="91">
        <f t="shared" si="64"/>
        <v>46.652955982564919</v>
      </c>
      <c r="AI231" s="25">
        <v>3</v>
      </c>
      <c r="AJ231" s="25">
        <v>90</v>
      </c>
      <c r="AK231" s="25"/>
      <c r="AL231" s="25"/>
      <c r="AM231" s="25">
        <v>2</v>
      </c>
      <c r="AN231" s="25">
        <v>5</v>
      </c>
      <c r="AO231" s="26"/>
      <c r="AP231" s="222">
        <v>12</v>
      </c>
      <c r="AQ231" s="30">
        <v>1</v>
      </c>
      <c r="AR231" s="25"/>
      <c r="AS231" s="30">
        <v>1</v>
      </c>
      <c r="AT231" s="25"/>
      <c r="AU231" s="30">
        <v>1</v>
      </c>
      <c r="AV231" s="26"/>
      <c r="AW231" s="25" t="s">
        <v>98</v>
      </c>
      <c r="AX231" s="26"/>
      <c r="AY231" s="25" t="s">
        <v>100</v>
      </c>
      <c r="AZ231" s="25" t="s">
        <v>98</v>
      </c>
      <c r="BA231" s="25" t="s">
        <v>100</v>
      </c>
      <c r="BB231" s="25" t="s">
        <v>100</v>
      </c>
      <c r="BC231" s="25" t="s">
        <v>100</v>
      </c>
      <c r="BD231" s="26"/>
      <c r="BE231" s="25" t="s">
        <v>102</v>
      </c>
      <c r="BF231" s="26"/>
      <c r="BG231" s="25">
        <v>162406</v>
      </c>
      <c r="BH231" s="25">
        <v>203434</v>
      </c>
      <c r="BI231" s="25">
        <v>157484</v>
      </c>
      <c r="BJ231" s="25">
        <v>156592</v>
      </c>
      <c r="BK231" s="25">
        <v>173096</v>
      </c>
      <c r="BL231" s="230">
        <f t="shared" si="65"/>
        <v>13.926085088096261</v>
      </c>
      <c r="BM231" s="25">
        <v>37488</v>
      </c>
      <c r="BN231" s="25">
        <v>40752</v>
      </c>
      <c r="BO231" s="25">
        <v>47678</v>
      </c>
      <c r="BP231" s="25">
        <v>35365</v>
      </c>
      <c r="BQ231" s="25">
        <v>53746</v>
      </c>
      <c r="BR231" s="25"/>
      <c r="BS231" s="25">
        <v>6105</v>
      </c>
      <c r="BT231" s="25"/>
      <c r="BU231" s="25"/>
      <c r="BV231" s="25"/>
      <c r="BW231" s="25"/>
      <c r="BX231" s="25"/>
      <c r="BY231" s="25"/>
      <c r="BZ231" s="25"/>
      <c r="CA231" s="25"/>
      <c r="CB231" s="25">
        <v>3966</v>
      </c>
      <c r="CC231" s="25">
        <v>4014</v>
      </c>
      <c r="CD231" s="25">
        <v>4058</v>
      </c>
      <c r="CE231" s="25">
        <v>4171</v>
      </c>
      <c r="CF231" s="26">
        <v>4318</v>
      </c>
      <c r="CG231" s="26" t="s">
        <v>98</v>
      </c>
      <c r="CH231" s="26" t="s">
        <v>310</v>
      </c>
      <c r="CI231" s="25" t="s">
        <v>164</v>
      </c>
      <c r="CJ231" s="26" t="s">
        <v>903</v>
      </c>
      <c r="CK231" s="26" t="s">
        <v>105</v>
      </c>
      <c r="CL231" s="25" t="s">
        <v>98</v>
      </c>
      <c r="CM231" s="26" t="s">
        <v>904</v>
      </c>
      <c r="CN231" s="25" t="s">
        <v>100</v>
      </c>
      <c r="CO231" s="26"/>
      <c r="CP231" s="25" t="s">
        <v>98</v>
      </c>
      <c r="CQ231" s="25" t="s">
        <v>98</v>
      </c>
      <c r="CR231" s="25" t="s">
        <v>98</v>
      </c>
      <c r="CS231" s="25" t="s">
        <v>100</v>
      </c>
      <c r="CT231" s="26"/>
      <c r="CU231" s="25" t="s">
        <v>98</v>
      </c>
      <c r="CV231" s="25" t="s">
        <v>100</v>
      </c>
      <c r="CW231" s="25" t="s">
        <v>98</v>
      </c>
      <c r="CX231" s="25" t="s">
        <v>98</v>
      </c>
      <c r="CY231" s="25" t="s">
        <v>100</v>
      </c>
      <c r="CZ231" s="25" t="s">
        <v>98</v>
      </c>
      <c r="DA231" s="25" t="s">
        <v>100</v>
      </c>
      <c r="DB231" s="25" t="s">
        <v>100</v>
      </c>
      <c r="DC231" s="26"/>
      <c r="DD231" s="25" t="s">
        <v>98</v>
      </c>
      <c r="DE231" s="25" t="s">
        <v>98</v>
      </c>
      <c r="DF231" s="25" t="s">
        <v>100</v>
      </c>
      <c r="DG231" s="25" t="s">
        <v>98</v>
      </c>
      <c r="DH231" s="25" t="s">
        <v>100</v>
      </c>
      <c r="DI231" s="25" t="s">
        <v>100</v>
      </c>
      <c r="DJ231" s="26"/>
      <c r="DK231" s="32"/>
    </row>
    <row r="232" spans="1:115" s="33" customFormat="1" ht="21.75" customHeight="1" x14ac:dyDescent="0.25">
      <c r="A232" s="17">
        <v>93</v>
      </c>
      <c r="B232" s="18" t="s">
        <v>918</v>
      </c>
      <c r="C232" s="18" t="s">
        <v>109</v>
      </c>
      <c r="D232" s="19" t="s">
        <v>919</v>
      </c>
      <c r="E232" s="20" t="s">
        <v>920</v>
      </c>
      <c r="F232" s="20" t="s">
        <v>921</v>
      </c>
      <c r="G232" s="18" t="s">
        <v>922</v>
      </c>
      <c r="H232" s="18" t="s">
        <v>923</v>
      </c>
      <c r="I232" s="20" t="s">
        <v>924</v>
      </c>
      <c r="J232" s="18" t="s">
        <v>925</v>
      </c>
      <c r="K232" s="21">
        <v>12004</v>
      </c>
      <c r="L232" s="21">
        <v>11901</v>
      </c>
      <c r="M232" s="22">
        <v>11704</v>
      </c>
      <c r="N232" s="22">
        <v>11695</v>
      </c>
      <c r="O232" s="46">
        <v>11866</v>
      </c>
      <c r="P232" s="51">
        <v>16656000</v>
      </c>
      <c r="Q232" s="51">
        <v>16741000</v>
      </c>
      <c r="R232" s="51">
        <v>17175000</v>
      </c>
      <c r="S232" s="51">
        <v>16947000</v>
      </c>
      <c r="T232" s="52">
        <v>17609000</v>
      </c>
      <c r="U232" s="18"/>
      <c r="V232" s="19" t="s">
        <v>98</v>
      </c>
      <c r="W232" s="19">
        <v>83</v>
      </c>
      <c r="X232" s="19">
        <v>2100</v>
      </c>
      <c r="Y232" s="19">
        <v>103</v>
      </c>
      <c r="Z232" s="19">
        <v>449842</v>
      </c>
      <c r="AA232" s="223">
        <v>20</v>
      </c>
      <c r="AB232" s="19">
        <v>1236114</v>
      </c>
      <c r="AC232" s="94">
        <f t="shared" si="59"/>
        <v>25.301204819277107</v>
      </c>
      <c r="AD232" s="88">
        <f t="shared" si="60"/>
        <v>0.17697623461992246</v>
      </c>
      <c r="AE232" s="94">
        <f t="shared" si="61"/>
        <v>1.2409638554216869</v>
      </c>
      <c r="AF232" s="95">
        <f t="shared" si="62"/>
        <v>49.047619047619051</v>
      </c>
      <c r="AG232" s="95">
        <f t="shared" si="63"/>
        <v>5419.7831325301204</v>
      </c>
      <c r="AH232" s="91">
        <f t="shared" si="64"/>
        <v>37.91016349233103</v>
      </c>
      <c r="AI232" s="18"/>
      <c r="AJ232" s="18">
        <v>95</v>
      </c>
      <c r="AK232" s="18"/>
      <c r="AL232" s="18"/>
      <c r="AM232" s="18"/>
      <c r="AN232" s="18">
        <v>5</v>
      </c>
      <c r="AO232" s="19"/>
      <c r="AP232" s="223">
        <v>20</v>
      </c>
      <c r="AQ232" s="18" t="s">
        <v>99</v>
      </c>
      <c r="AR232" s="18"/>
      <c r="AS232" s="18" t="s">
        <v>99</v>
      </c>
      <c r="AT232" s="18"/>
      <c r="AU232" s="18" t="s">
        <v>99</v>
      </c>
      <c r="AV232" s="19"/>
      <c r="AW232" s="18" t="s">
        <v>98</v>
      </c>
      <c r="AX232" s="19"/>
      <c r="AY232" s="18" t="s">
        <v>100</v>
      </c>
      <c r="AZ232" s="18" t="s">
        <v>100</v>
      </c>
      <c r="BA232" s="18" t="s">
        <v>100</v>
      </c>
      <c r="BB232" s="18" t="s">
        <v>100</v>
      </c>
      <c r="BC232" s="18" t="s">
        <v>98</v>
      </c>
      <c r="BD232" s="19"/>
      <c r="BE232" s="18" t="s">
        <v>102</v>
      </c>
      <c r="BF232" s="19"/>
      <c r="BG232" s="18">
        <v>98973</v>
      </c>
      <c r="BH232" s="18">
        <v>113626</v>
      </c>
      <c r="BI232" s="18">
        <v>106622</v>
      </c>
      <c r="BJ232" s="18">
        <v>106015</v>
      </c>
      <c r="BK232" s="18">
        <v>125476</v>
      </c>
      <c r="BL232" s="230">
        <f t="shared" si="65"/>
        <v>16.493005225012642</v>
      </c>
      <c r="BM232" s="18">
        <v>92751</v>
      </c>
      <c r="BN232" s="18">
        <v>83284</v>
      </c>
      <c r="BO232" s="18">
        <v>76466</v>
      </c>
      <c r="BP232" s="18">
        <v>82311</v>
      </c>
      <c r="BQ232" s="18">
        <v>70230</v>
      </c>
      <c r="BR232" s="18">
        <v>36944</v>
      </c>
      <c r="BS232" s="18">
        <v>27566</v>
      </c>
      <c r="BT232" s="18">
        <v>82277</v>
      </c>
      <c r="BU232" s="18">
        <v>47977</v>
      </c>
      <c r="BV232" s="18">
        <v>62216</v>
      </c>
      <c r="BW232" s="18"/>
      <c r="BX232" s="18"/>
      <c r="BY232" s="18"/>
      <c r="BZ232" s="18"/>
      <c r="CA232" s="18"/>
      <c r="CB232" s="18">
        <v>2600</v>
      </c>
      <c r="CC232" s="18">
        <v>2600</v>
      </c>
      <c r="CD232" s="18">
        <v>3200</v>
      </c>
      <c r="CE232" s="18">
        <v>3200</v>
      </c>
      <c r="CF232" s="19">
        <v>3500</v>
      </c>
      <c r="CG232" s="19" t="s">
        <v>100</v>
      </c>
      <c r="CH232" s="19" t="s">
        <v>118</v>
      </c>
      <c r="CI232" s="18" t="s">
        <v>191</v>
      </c>
      <c r="CJ232" s="19"/>
      <c r="CK232" s="19" t="s">
        <v>105</v>
      </c>
      <c r="CL232" s="18" t="s">
        <v>98</v>
      </c>
      <c r="CM232" s="19" t="s">
        <v>179</v>
      </c>
      <c r="CN232" s="18" t="s">
        <v>98</v>
      </c>
      <c r="CO232" s="19" t="s">
        <v>179</v>
      </c>
      <c r="CP232" s="18" t="s">
        <v>98</v>
      </c>
      <c r="CQ232" s="18" t="s">
        <v>98</v>
      </c>
      <c r="CR232" s="18" t="s">
        <v>100</v>
      </c>
      <c r="CS232" s="18" t="s">
        <v>100</v>
      </c>
      <c r="CT232" s="19"/>
      <c r="CU232" s="18" t="s">
        <v>100</v>
      </c>
      <c r="CV232" s="18" t="s">
        <v>98</v>
      </c>
      <c r="CW232" s="18" t="s">
        <v>98</v>
      </c>
      <c r="CX232" s="18" t="s">
        <v>98</v>
      </c>
      <c r="CY232" s="18" t="s">
        <v>98</v>
      </c>
      <c r="CZ232" s="18" t="s">
        <v>100</v>
      </c>
      <c r="DA232" s="18" t="s">
        <v>100</v>
      </c>
      <c r="DB232" s="18" t="s">
        <v>100</v>
      </c>
      <c r="DC232" s="19"/>
      <c r="DD232" s="18" t="s">
        <v>98</v>
      </c>
      <c r="DE232" s="18" t="s">
        <v>100</v>
      </c>
      <c r="DF232" s="18" t="s">
        <v>100</v>
      </c>
      <c r="DG232" s="18" t="s">
        <v>100</v>
      </c>
      <c r="DH232" s="18" t="s">
        <v>100</v>
      </c>
      <c r="DI232" s="18" t="s">
        <v>100</v>
      </c>
      <c r="DJ232" s="19"/>
      <c r="DK232" s="23" t="s">
        <v>926</v>
      </c>
    </row>
    <row r="233" spans="1:115" s="33" customFormat="1" ht="21.75" customHeight="1" x14ac:dyDescent="0.25">
      <c r="A233" s="24">
        <v>161</v>
      </c>
      <c r="B233" s="25" t="s">
        <v>1440</v>
      </c>
      <c r="C233" s="25" t="s">
        <v>1441</v>
      </c>
      <c r="D233" s="26" t="s">
        <v>1442</v>
      </c>
      <c r="E233" s="27" t="s">
        <v>1443</v>
      </c>
      <c r="F233" s="27" t="s">
        <v>1444</v>
      </c>
      <c r="G233" s="25" t="s">
        <v>1445</v>
      </c>
      <c r="H233" s="25" t="s">
        <v>1366</v>
      </c>
      <c r="I233" s="27" t="s">
        <v>1446</v>
      </c>
      <c r="J233" s="25" t="s">
        <v>1445</v>
      </c>
      <c r="K233" s="28">
        <v>12832</v>
      </c>
      <c r="L233" s="28">
        <v>12746</v>
      </c>
      <c r="M233" s="29">
        <v>12616</v>
      </c>
      <c r="N233" s="29">
        <v>12526</v>
      </c>
      <c r="O233" s="47">
        <v>12488</v>
      </c>
      <c r="P233" s="53">
        <v>14547000</v>
      </c>
      <c r="Q233" s="53">
        <v>14992000</v>
      </c>
      <c r="R233" s="53">
        <v>15497000</v>
      </c>
      <c r="S233" s="53">
        <v>16722000</v>
      </c>
      <c r="T233" s="54">
        <v>16172000</v>
      </c>
      <c r="U233" s="25" t="s">
        <v>1447</v>
      </c>
      <c r="V233" s="26" t="s">
        <v>100</v>
      </c>
      <c r="W233" s="26">
        <v>55</v>
      </c>
      <c r="X233" s="26">
        <v>1969</v>
      </c>
      <c r="Y233" s="26">
        <v>161</v>
      </c>
      <c r="Z233" s="26">
        <v>730000</v>
      </c>
      <c r="AA233" s="222">
        <v>21</v>
      </c>
      <c r="AB233" s="26">
        <v>100272</v>
      </c>
      <c r="AC233" s="94">
        <f t="shared" si="59"/>
        <v>35.799999999999997</v>
      </c>
      <c r="AD233" s="88">
        <f t="shared" si="60"/>
        <v>0.15767136450992952</v>
      </c>
      <c r="AE233" s="94">
        <f t="shared" si="61"/>
        <v>2.9272727272727272</v>
      </c>
      <c r="AF233" s="95">
        <f t="shared" si="62"/>
        <v>81.767394616556629</v>
      </c>
      <c r="AG233" s="95">
        <f t="shared" si="63"/>
        <v>13272.727272727272</v>
      </c>
      <c r="AH233" s="91">
        <f t="shared" si="64"/>
        <v>58.456117873158234</v>
      </c>
      <c r="AI233" s="25">
        <v>1</v>
      </c>
      <c r="AJ233" s="25">
        <v>84</v>
      </c>
      <c r="AK233" s="25">
        <v>1</v>
      </c>
      <c r="AL233" s="25">
        <v>12</v>
      </c>
      <c r="AM233" s="25">
        <v>1</v>
      </c>
      <c r="AN233" s="25">
        <v>1</v>
      </c>
      <c r="AO233" s="26"/>
      <c r="AP233" s="222">
        <v>25</v>
      </c>
      <c r="AQ233" s="30">
        <v>0.5</v>
      </c>
      <c r="AR233" s="25"/>
      <c r="AS233" s="25" t="s">
        <v>99</v>
      </c>
      <c r="AT233" s="25"/>
      <c r="AU233" s="25" t="s">
        <v>99</v>
      </c>
      <c r="AV233" s="26"/>
      <c r="AW233" s="25" t="s">
        <v>98</v>
      </c>
      <c r="AX233" s="26"/>
      <c r="AY233" s="25" t="s">
        <v>98</v>
      </c>
      <c r="AZ233" s="25" t="s">
        <v>100</v>
      </c>
      <c r="BA233" s="25" t="s">
        <v>100</v>
      </c>
      <c r="BB233" s="25" t="s">
        <v>100</v>
      </c>
      <c r="BC233" s="25" t="s">
        <v>100</v>
      </c>
      <c r="BD233" s="26"/>
      <c r="BE233" s="25" t="s">
        <v>102</v>
      </c>
      <c r="BF233" s="26"/>
      <c r="BG233" s="25">
        <v>813000</v>
      </c>
      <c r="BH233" s="25">
        <v>795000</v>
      </c>
      <c r="BI233" s="25">
        <v>785000</v>
      </c>
      <c r="BJ233" s="25">
        <v>775000</v>
      </c>
      <c r="BK233" s="25">
        <v>730000</v>
      </c>
      <c r="BL233" s="230">
        <f t="shared" si="65"/>
        <v>61.338885329916721</v>
      </c>
      <c r="BM233" s="25">
        <v>33000</v>
      </c>
      <c r="BN233" s="25">
        <v>43000</v>
      </c>
      <c r="BO233" s="25">
        <v>43000</v>
      </c>
      <c r="BP233" s="25">
        <v>37000</v>
      </c>
      <c r="BQ233" s="25">
        <v>36000</v>
      </c>
      <c r="BR233" s="25">
        <v>36983</v>
      </c>
      <c r="BS233" s="25">
        <v>19749</v>
      </c>
      <c r="BT233" s="25">
        <v>22500</v>
      </c>
      <c r="BU233" s="25">
        <v>44956</v>
      </c>
      <c r="BV233" s="25">
        <v>140833</v>
      </c>
      <c r="BW233" s="25">
        <v>4300</v>
      </c>
      <c r="BX233" s="25">
        <v>6700</v>
      </c>
      <c r="BY233" s="25">
        <v>4700</v>
      </c>
      <c r="BZ233" s="25">
        <v>7500</v>
      </c>
      <c r="CA233" s="25">
        <v>20500</v>
      </c>
      <c r="CB233" s="25"/>
      <c r="CC233" s="25"/>
      <c r="CD233" s="25"/>
      <c r="CE233" s="25"/>
      <c r="CF233" s="26"/>
      <c r="CG233" s="26" t="s">
        <v>100</v>
      </c>
      <c r="CH233" s="26" t="s">
        <v>143</v>
      </c>
      <c r="CI233" s="25" t="s">
        <v>191</v>
      </c>
      <c r="CJ233" s="26"/>
      <c r="CK233" s="26" t="s">
        <v>105</v>
      </c>
      <c r="CL233" s="25" t="s">
        <v>100</v>
      </c>
      <c r="CM233" s="26"/>
      <c r="CN233" s="25" t="s">
        <v>100</v>
      </c>
      <c r="CO233" s="26"/>
      <c r="CP233" s="25" t="s">
        <v>98</v>
      </c>
      <c r="CQ233" s="25" t="s">
        <v>98</v>
      </c>
      <c r="CR233" s="25" t="s">
        <v>100</v>
      </c>
      <c r="CS233" s="25" t="s">
        <v>100</v>
      </c>
      <c r="CT233" s="26"/>
      <c r="CU233" s="25" t="s">
        <v>100</v>
      </c>
      <c r="CV233" s="25" t="s">
        <v>100</v>
      </c>
      <c r="CW233" s="25" t="s">
        <v>98</v>
      </c>
      <c r="CX233" s="25" t="s">
        <v>98</v>
      </c>
      <c r="CY233" s="25" t="s">
        <v>100</v>
      </c>
      <c r="CZ233" s="25" t="s">
        <v>98</v>
      </c>
      <c r="DA233" s="25" t="s">
        <v>100</v>
      </c>
      <c r="DB233" s="25" t="s">
        <v>100</v>
      </c>
      <c r="DC233" s="26"/>
      <c r="DD233" s="25" t="s">
        <v>100</v>
      </c>
      <c r="DE233" s="25" t="s">
        <v>100</v>
      </c>
      <c r="DF233" s="25" t="s">
        <v>98</v>
      </c>
      <c r="DG233" s="25" t="s">
        <v>98</v>
      </c>
      <c r="DH233" s="25" t="s">
        <v>98</v>
      </c>
      <c r="DI233" s="25" t="s">
        <v>100</v>
      </c>
      <c r="DJ233" s="26"/>
      <c r="DK233" s="32" t="s">
        <v>1448</v>
      </c>
    </row>
    <row r="234" spans="1:115" s="11" customFormat="1" ht="21.75" customHeight="1" x14ac:dyDescent="0.25">
      <c r="A234" s="24">
        <v>185</v>
      </c>
      <c r="B234" s="25" t="s">
        <v>1620</v>
      </c>
      <c r="C234" s="25" t="s">
        <v>1054</v>
      </c>
      <c r="D234" s="26" t="s">
        <v>1621</v>
      </c>
      <c r="E234" s="27" t="s">
        <v>1622</v>
      </c>
      <c r="F234" s="27" t="s">
        <v>1623</v>
      </c>
      <c r="G234" s="25" t="s">
        <v>1624</v>
      </c>
      <c r="H234" s="25" t="s">
        <v>1625</v>
      </c>
      <c r="I234" s="27" t="s">
        <v>1626</v>
      </c>
      <c r="J234" s="25" t="s">
        <v>1627</v>
      </c>
      <c r="K234" s="28">
        <v>12068</v>
      </c>
      <c r="L234" s="28">
        <v>11879</v>
      </c>
      <c r="M234" s="29">
        <v>11571</v>
      </c>
      <c r="N234" s="29">
        <v>11457</v>
      </c>
      <c r="O234" s="47">
        <v>11518</v>
      </c>
      <c r="P234" s="53">
        <v>18476000</v>
      </c>
      <c r="Q234" s="53">
        <v>17733000</v>
      </c>
      <c r="R234" s="53">
        <v>19095000</v>
      </c>
      <c r="S234" s="53">
        <v>18591000</v>
      </c>
      <c r="T234" s="54">
        <v>18937000</v>
      </c>
      <c r="U234" s="25"/>
      <c r="V234" s="26" t="s">
        <v>98</v>
      </c>
      <c r="W234" s="26">
        <v>71</v>
      </c>
      <c r="X234" s="26">
        <v>2075</v>
      </c>
      <c r="Y234" s="26">
        <v>147</v>
      </c>
      <c r="Z234" s="26">
        <v>605230</v>
      </c>
      <c r="AA234" s="222"/>
      <c r="AB234" s="26">
        <v>391339</v>
      </c>
      <c r="AC234" s="94">
        <f t="shared" si="59"/>
        <v>29.225352112676056</v>
      </c>
      <c r="AD234" s="88">
        <f t="shared" si="60"/>
        <v>0.18015280430630318</v>
      </c>
      <c r="AE234" s="94">
        <f t="shared" si="61"/>
        <v>2.0704225352112675</v>
      </c>
      <c r="AF234" s="95">
        <f t="shared" si="62"/>
        <v>70.843373493975903</v>
      </c>
      <c r="AG234" s="95">
        <f t="shared" si="63"/>
        <v>8524.3661971830988</v>
      </c>
      <c r="AH234" s="91">
        <f t="shared" si="64"/>
        <v>52.546449036291023</v>
      </c>
      <c r="AI234" s="25"/>
      <c r="AJ234" s="25">
        <v>97</v>
      </c>
      <c r="AK234" s="25"/>
      <c r="AL234" s="25">
        <v>1</v>
      </c>
      <c r="AM234" s="25">
        <v>1</v>
      </c>
      <c r="AN234" s="25">
        <v>1</v>
      </c>
      <c r="AO234" s="26"/>
      <c r="AP234" s="222">
        <v>15</v>
      </c>
      <c r="AQ234" s="30">
        <v>0.5</v>
      </c>
      <c r="AR234" s="25"/>
      <c r="AS234" s="30">
        <v>0.5</v>
      </c>
      <c r="AT234" s="25"/>
      <c r="AU234" s="30">
        <v>0.5</v>
      </c>
      <c r="AV234" s="26"/>
      <c r="AW234" s="25" t="s">
        <v>98</v>
      </c>
      <c r="AX234" s="26"/>
      <c r="AY234" s="25" t="s">
        <v>100</v>
      </c>
      <c r="AZ234" s="25" t="s">
        <v>100</v>
      </c>
      <c r="BA234" s="25" t="s">
        <v>100</v>
      </c>
      <c r="BB234" s="25" t="s">
        <v>100</v>
      </c>
      <c r="BC234" s="25" t="s">
        <v>98</v>
      </c>
      <c r="BD234" s="26" t="s">
        <v>1628</v>
      </c>
      <c r="BE234" s="25" t="s">
        <v>408</v>
      </c>
      <c r="BF234" s="26"/>
      <c r="BG234" s="25">
        <v>125829</v>
      </c>
      <c r="BH234" s="25">
        <v>126888</v>
      </c>
      <c r="BI234" s="25">
        <v>124299</v>
      </c>
      <c r="BJ234" s="25">
        <v>131636</v>
      </c>
      <c r="BK234" s="25">
        <v>143861</v>
      </c>
      <c r="BL234" s="230">
        <f t="shared" si="65"/>
        <v>19.75655495745789</v>
      </c>
      <c r="BM234" s="25">
        <v>105293</v>
      </c>
      <c r="BN234" s="25">
        <v>91820</v>
      </c>
      <c r="BO234" s="25">
        <v>95973</v>
      </c>
      <c r="BP234" s="25">
        <v>86798</v>
      </c>
      <c r="BQ234" s="25">
        <v>83695</v>
      </c>
      <c r="BR234" s="25">
        <v>60424</v>
      </c>
      <c r="BS234" s="25">
        <v>51544</v>
      </c>
      <c r="BT234" s="25">
        <v>72485</v>
      </c>
      <c r="BU234" s="25">
        <v>6717</v>
      </c>
      <c r="BV234" s="25">
        <v>11366</v>
      </c>
      <c r="BW234" s="25"/>
      <c r="BX234" s="25"/>
      <c r="BY234" s="25"/>
      <c r="BZ234" s="25"/>
      <c r="CA234" s="25"/>
      <c r="CB234" s="25">
        <v>71400</v>
      </c>
      <c r="CC234" s="25">
        <v>71400</v>
      </c>
      <c r="CD234" s="25">
        <v>71400</v>
      </c>
      <c r="CE234" s="25">
        <v>71400</v>
      </c>
      <c r="CF234" s="26">
        <v>71400</v>
      </c>
      <c r="CG234" s="26" t="s">
        <v>98</v>
      </c>
      <c r="CH234" s="26" t="s">
        <v>143</v>
      </c>
      <c r="CI234" s="25" t="s">
        <v>130</v>
      </c>
      <c r="CJ234" s="26" t="s">
        <v>1629</v>
      </c>
      <c r="CK234" s="26" t="s">
        <v>105</v>
      </c>
      <c r="CL234" s="25" t="s">
        <v>98</v>
      </c>
      <c r="CM234" s="26" t="s">
        <v>1630</v>
      </c>
      <c r="CN234" s="25" t="s">
        <v>100</v>
      </c>
      <c r="CO234" s="26"/>
      <c r="CP234" s="25" t="s">
        <v>100</v>
      </c>
      <c r="CQ234" s="25" t="s">
        <v>98</v>
      </c>
      <c r="CR234" s="25" t="s">
        <v>100</v>
      </c>
      <c r="CS234" s="25" t="s">
        <v>100</v>
      </c>
      <c r="CT234" s="26"/>
      <c r="CU234" s="25" t="s">
        <v>100</v>
      </c>
      <c r="CV234" s="25" t="s">
        <v>98</v>
      </c>
      <c r="CW234" s="25" t="s">
        <v>98</v>
      </c>
      <c r="CX234" s="25" t="s">
        <v>98</v>
      </c>
      <c r="CY234" s="25" t="s">
        <v>100</v>
      </c>
      <c r="CZ234" s="25" t="s">
        <v>100</v>
      </c>
      <c r="DA234" s="25" t="s">
        <v>100</v>
      </c>
      <c r="DB234" s="25" t="s">
        <v>100</v>
      </c>
      <c r="DC234" s="26"/>
      <c r="DD234" s="25" t="s">
        <v>98</v>
      </c>
      <c r="DE234" s="25" t="s">
        <v>100</v>
      </c>
      <c r="DF234" s="25" t="s">
        <v>100</v>
      </c>
      <c r="DG234" s="25" t="s">
        <v>100</v>
      </c>
      <c r="DH234" s="25" t="s">
        <v>100</v>
      </c>
      <c r="DI234" s="25" t="s">
        <v>100</v>
      </c>
      <c r="DJ234" s="26"/>
      <c r="DK234" s="32" t="s">
        <v>1631</v>
      </c>
    </row>
    <row r="235" spans="1:115" s="33" customFormat="1" ht="21.75" customHeight="1" x14ac:dyDescent="0.25">
      <c r="A235" s="17">
        <v>191</v>
      </c>
      <c r="B235" s="18" t="s">
        <v>1661</v>
      </c>
      <c r="C235" s="18" t="s">
        <v>109</v>
      </c>
      <c r="D235" s="19" t="s">
        <v>1662</v>
      </c>
      <c r="E235" s="20" t="s">
        <v>1663</v>
      </c>
      <c r="F235" s="20" t="s">
        <v>1664</v>
      </c>
      <c r="G235" s="18" t="s">
        <v>1665</v>
      </c>
      <c r="H235" s="18" t="s">
        <v>1666</v>
      </c>
      <c r="I235" s="20" t="s">
        <v>1667</v>
      </c>
      <c r="J235" s="18" t="s">
        <v>1668</v>
      </c>
      <c r="K235" s="21">
        <v>20005</v>
      </c>
      <c r="L235" s="21">
        <v>19862</v>
      </c>
      <c r="M235" s="22">
        <v>19817</v>
      </c>
      <c r="N235" s="22">
        <v>19215</v>
      </c>
      <c r="O235" s="46">
        <v>19309</v>
      </c>
      <c r="P235" s="51">
        <v>22105000</v>
      </c>
      <c r="Q235" s="51">
        <v>21679000</v>
      </c>
      <c r="R235" s="51">
        <v>23510000</v>
      </c>
      <c r="S235" s="51">
        <v>23801000</v>
      </c>
      <c r="T235" s="52">
        <v>24185000</v>
      </c>
      <c r="U235" s="18" t="s">
        <v>1669</v>
      </c>
      <c r="V235" s="19" t="s">
        <v>100</v>
      </c>
      <c r="W235" s="19">
        <v>96</v>
      </c>
      <c r="X235" s="19">
        <v>2580</v>
      </c>
      <c r="Y235" s="19">
        <v>414</v>
      </c>
      <c r="Z235" s="19">
        <v>870000</v>
      </c>
      <c r="AA235" s="223">
        <v>27</v>
      </c>
      <c r="AB235" s="19">
        <v>670000</v>
      </c>
      <c r="AC235" s="94">
        <f t="shared" si="59"/>
        <v>26.875</v>
      </c>
      <c r="AD235" s="88">
        <f t="shared" si="60"/>
        <v>0.13361644828836294</v>
      </c>
      <c r="AE235" s="94">
        <f t="shared" si="61"/>
        <v>4.3125</v>
      </c>
      <c r="AF235" s="95">
        <f t="shared" si="62"/>
        <v>160.46511627906978</v>
      </c>
      <c r="AG235" s="95">
        <f t="shared" si="63"/>
        <v>9062.5</v>
      </c>
      <c r="AH235" s="91">
        <f t="shared" si="64"/>
        <v>45.056709306540988</v>
      </c>
      <c r="AI235" s="18"/>
      <c r="AJ235" s="18">
        <v>99</v>
      </c>
      <c r="AK235" s="18"/>
      <c r="AL235" s="18"/>
      <c r="AM235" s="18"/>
      <c r="AN235" s="18">
        <v>1</v>
      </c>
      <c r="AO235" s="19"/>
      <c r="AP235" s="223">
        <v>22</v>
      </c>
      <c r="AQ235" s="35">
        <v>1</v>
      </c>
      <c r="AR235" s="18"/>
      <c r="AS235" s="35">
        <v>0.5</v>
      </c>
      <c r="AT235" s="18"/>
      <c r="AU235" s="35">
        <v>0.5</v>
      </c>
      <c r="AV235" s="19"/>
      <c r="AW235" s="18" t="s">
        <v>98</v>
      </c>
      <c r="AX235" s="19"/>
      <c r="AY235" s="18" t="s">
        <v>98</v>
      </c>
      <c r="AZ235" s="18" t="s">
        <v>100</v>
      </c>
      <c r="BA235" s="18" t="s">
        <v>100</v>
      </c>
      <c r="BB235" s="18" t="s">
        <v>100</v>
      </c>
      <c r="BC235" s="18" t="s">
        <v>100</v>
      </c>
      <c r="BD235" s="19"/>
      <c r="BE235" s="18" t="s">
        <v>102</v>
      </c>
      <c r="BF235" s="19"/>
      <c r="BG235" s="18">
        <v>168425</v>
      </c>
      <c r="BH235" s="18">
        <v>168883</v>
      </c>
      <c r="BI235" s="18">
        <v>173042</v>
      </c>
      <c r="BJ235" s="18">
        <v>184127</v>
      </c>
      <c r="BK235" s="18">
        <v>193596</v>
      </c>
      <c r="BL235" s="230">
        <f t="shared" si="65"/>
        <v>12.390491480656689</v>
      </c>
      <c r="BM235" s="18">
        <v>67383</v>
      </c>
      <c r="BN235" s="18">
        <v>58156</v>
      </c>
      <c r="BO235" s="18">
        <v>56642</v>
      </c>
      <c r="BP235" s="18">
        <v>43015</v>
      </c>
      <c r="BQ235" s="18">
        <v>45652</v>
      </c>
      <c r="BR235" s="18">
        <v>139804</v>
      </c>
      <c r="BS235" s="18">
        <v>2405</v>
      </c>
      <c r="BT235" s="18">
        <v>93972</v>
      </c>
      <c r="BU235" s="18">
        <v>9563</v>
      </c>
      <c r="BV235" s="18">
        <v>42900</v>
      </c>
      <c r="BW235" s="18"/>
      <c r="BX235" s="18"/>
      <c r="BY235" s="18"/>
      <c r="BZ235" s="18"/>
      <c r="CA235" s="18">
        <v>1500</v>
      </c>
      <c r="CB235" s="18">
        <v>16200</v>
      </c>
      <c r="CC235" s="18">
        <v>16583</v>
      </c>
      <c r="CD235" s="18">
        <v>16464</v>
      </c>
      <c r="CE235" s="18">
        <v>16630</v>
      </c>
      <c r="CF235" s="19">
        <v>17300</v>
      </c>
      <c r="CG235" s="19" t="s">
        <v>100</v>
      </c>
      <c r="CH235" s="19" t="s">
        <v>103</v>
      </c>
      <c r="CI235" s="18" t="s">
        <v>191</v>
      </c>
      <c r="CJ235" s="19"/>
      <c r="CK235" s="19" t="s">
        <v>105</v>
      </c>
      <c r="CL235" s="18" t="s">
        <v>98</v>
      </c>
      <c r="CM235" s="19" t="s">
        <v>1670</v>
      </c>
      <c r="CN235" s="18" t="s">
        <v>100</v>
      </c>
      <c r="CO235" s="19"/>
      <c r="CP235" s="18" t="s">
        <v>100</v>
      </c>
      <c r="CQ235" s="18" t="s">
        <v>98</v>
      </c>
      <c r="CR235" s="18" t="s">
        <v>98</v>
      </c>
      <c r="CS235" s="18" t="s">
        <v>100</v>
      </c>
      <c r="CT235" s="19"/>
      <c r="CU235" s="18" t="s">
        <v>100</v>
      </c>
      <c r="CV235" s="18" t="s">
        <v>98</v>
      </c>
      <c r="CW235" s="18" t="s">
        <v>100</v>
      </c>
      <c r="CX235" s="18" t="s">
        <v>98</v>
      </c>
      <c r="CY235" s="18" t="s">
        <v>98</v>
      </c>
      <c r="CZ235" s="18" t="s">
        <v>98</v>
      </c>
      <c r="DA235" s="18" t="s">
        <v>98</v>
      </c>
      <c r="DB235" s="18" t="s">
        <v>100</v>
      </c>
      <c r="DC235" s="19"/>
      <c r="DD235" s="18" t="s">
        <v>98</v>
      </c>
      <c r="DE235" s="18" t="s">
        <v>100</v>
      </c>
      <c r="DF235" s="18" t="s">
        <v>100</v>
      </c>
      <c r="DG235" s="18" t="s">
        <v>100</v>
      </c>
      <c r="DH235" s="18" t="s">
        <v>100</v>
      </c>
      <c r="DI235" s="18" t="s">
        <v>100</v>
      </c>
      <c r="DJ235" s="19"/>
      <c r="DK235" s="23"/>
    </row>
    <row r="236" spans="1:115" s="11" customFormat="1" ht="21.75" customHeight="1" x14ac:dyDescent="0.25">
      <c r="A236" s="24">
        <v>227</v>
      </c>
      <c r="B236" s="25" t="s">
        <v>1921</v>
      </c>
      <c r="C236" s="25" t="s">
        <v>1922</v>
      </c>
      <c r="D236" s="26" t="s">
        <v>1923</v>
      </c>
      <c r="E236" s="27" t="s">
        <v>1924</v>
      </c>
      <c r="F236" s="27" t="s">
        <v>1925</v>
      </c>
      <c r="G236" s="25" t="s">
        <v>1926</v>
      </c>
      <c r="H236" s="25" t="s">
        <v>1927</v>
      </c>
      <c r="I236" s="27" t="s">
        <v>1928</v>
      </c>
      <c r="J236" s="25" t="s">
        <v>1929</v>
      </c>
      <c r="K236" s="28">
        <v>16344</v>
      </c>
      <c r="L236" s="28">
        <v>16139</v>
      </c>
      <c r="M236" s="29">
        <v>17055</v>
      </c>
      <c r="N236" s="29">
        <v>18537</v>
      </c>
      <c r="O236" s="47">
        <v>18389</v>
      </c>
      <c r="P236" s="53">
        <v>18746000</v>
      </c>
      <c r="Q236" s="53">
        <v>18924000</v>
      </c>
      <c r="R236" s="53">
        <v>20288000</v>
      </c>
      <c r="S236" s="53">
        <v>20164000</v>
      </c>
      <c r="T236" s="54">
        <v>22550000</v>
      </c>
      <c r="U236" s="25" t="s">
        <v>1930</v>
      </c>
      <c r="V236" s="26" t="s">
        <v>100</v>
      </c>
      <c r="W236" s="26">
        <v>106</v>
      </c>
      <c r="X236" s="26">
        <v>4765</v>
      </c>
      <c r="Y236" s="26">
        <v>439</v>
      </c>
      <c r="Z236" s="26">
        <v>987227</v>
      </c>
      <c r="AA236" s="222">
        <v>22</v>
      </c>
      <c r="AB236" s="26">
        <v>792183</v>
      </c>
      <c r="AC236" s="94">
        <f t="shared" si="59"/>
        <v>44.952830188679243</v>
      </c>
      <c r="AD236" s="88">
        <f t="shared" si="60"/>
        <v>0.25912230137582248</v>
      </c>
      <c r="AE236" s="94">
        <f t="shared" si="61"/>
        <v>4.1415094339622645</v>
      </c>
      <c r="AF236" s="95">
        <f t="shared" si="62"/>
        <v>92.130115424973766</v>
      </c>
      <c r="AG236" s="95">
        <f t="shared" si="63"/>
        <v>9313.4622641509432</v>
      </c>
      <c r="AH236" s="91">
        <f t="shared" si="64"/>
        <v>53.685736037848713</v>
      </c>
      <c r="AI236" s="25">
        <v>1</v>
      </c>
      <c r="AJ236" s="25">
        <v>93</v>
      </c>
      <c r="AK236" s="25">
        <v>4</v>
      </c>
      <c r="AL236" s="25"/>
      <c r="AM236" s="25"/>
      <c r="AN236" s="25">
        <v>2</v>
      </c>
      <c r="AO236" s="26"/>
      <c r="AP236" s="222">
        <v>23</v>
      </c>
      <c r="AQ236" s="30">
        <v>0.5</v>
      </c>
      <c r="AR236" s="25"/>
      <c r="AS236" s="30">
        <v>0.25</v>
      </c>
      <c r="AT236" s="25"/>
      <c r="AU236" s="30">
        <v>0.5</v>
      </c>
      <c r="AV236" s="26"/>
      <c r="AW236" s="25" t="s">
        <v>98</v>
      </c>
      <c r="AX236" s="26"/>
      <c r="AY236" s="25" t="s">
        <v>100</v>
      </c>
      <c r="AZ236" s="25" t="s">
        <v>98</v>
      </c>
      <c r="BA236" s="25" t="s">
        <v>100</v>
      </c>
      <c r="BB236" s="25" t="s">
        <v>100</v>
      </c>
      <c r="BC236" s="25" t="s">
        <v>100</v>
      </c>
      <c r="BD236" s="26"/>
      <c r="BE236" s="25" t="s">
        <v>102</v>
      </c>
      <c r="BF236" s="26"/>
      <c r="BG236" s="25">
        <v>151931</v>
      </c>
      <c r="BH236" s="25">
        <v>150129</v>
      </c>
      <c r="BI236" s="25">
        <v>157870</v>
      </c>
      <c r="BJ236" s="25">
        <v>143132</v>
      </c>
      <c r="BK236" s="25">
        <v>203452</v>
      </c>
      <c r="BL236" s="230">
        <f t="shared" si="65"/>
        <v>13.413779977160258</v>
      </c>
      <c r="BM236" s="25">
        <v>58793</v>
      </c>
      <c r="BN236" s="25">
        <v>39509</v>
      </c>
      <c r="BO236" s="25">
        <v>38112</v>
      </c>
      <c r="BP236" s="25">
        <v>39715</v>
      </c>
      <c r="BQ236" s="25">
        <v>43214</v>
      </c>
      <c r="BR236" s="25">
        <v>7986</v>
      </c>
      <c r="BS236" s="25">
        <v>4450</v>
      </c>
      <c r="BT236" s="25">
        <v>20003</v>
      </c>
      <c r="BU236" s="25">
        <v>6597</v>
      </c>
      <c r="BV236" s="25">
        <v>10770</v>
      </c>
      <c r="BW236" s="25">
        <v>5187</v>
      </c>
      <c r="BX236" s="25">
        <v>7845</v>
      </c>
      <c r="BY236" s="25">
        <v>16332</v>
      </c>
      <c r="BZ236" s="25">
        <v>5102</v>
      </c>
      <c r="CA236" s="25">
        <v>16711</v>
      </c>
      <c r="CB236" s="25">
        <v>2241</v>
      </c>
      <c r="CC236" s="25">
        <v>2039</v>
      </c>
      <c r="CD236" s="25">
        <v>1943</v>
      </c>
      <c r="CE236" s="25">
        <v>1993</v>
      </c>
      <c r="CF236" s="26">
        <v>2048</v>
      </c>
      <c r="CG236" s="26" t="s">
        <v>100</v>
      </c>
      <c r="CH236" s="26" t="s">
        <v>103</v>
      </c>
      <c r="CI236" s="25" t="s">
        <v>191</v>
      </c>
      <c r="CJ236" s="26"/>
      <c r="CK236" s="26" t="s">
        <v>105</v>
      </c>
      <c r="CL236" s="25" t="s">
        <v>98</v>
      </c>
      <c r="CM236" s="26" t="s">
        <v>1931</v>
      </c>
      <c r="CN236" s="25" t="s">
        <v>100</v>
      </c>
      <c r="CO236" s="26"/>
      <c r="CP236" s="25" t="s">
        <v>100</v>
      </c>
      <c r="CQ236" s="25" t="s">
        <v>98</v>
      </c>
      <c r="CR236" s="25" t="s">
        <v>100</v>
      </c>
      <c r="CS236" s="25" t="s">
        <v>100</v>
      </c>
      <c r="CT236" s="26"/>
      <c r="CU236" s="25" t="s">
        <v>98</v>
      </c>
      <c r="CV236" s="25" t="s">
        <v>100</v>
      </c>
      <c r="CW236" s="25" t="s">
        <v>98</v>
      </c>
      <c r="CX236" s="25" t="s">
        <v>98</v>
      </c>
      <c r="CY236" s="25" t="s">
        <v>100</v>
      </c>
      <c r="CZ236" s="25" t="s">
        <v>98</v>
      </c>
      <c r="DA236" s="25" t="s">
        <v>100</v>
      </c>
      <c r="DB236" s="25" t="s">
        <v>100</v>
      </c>
      <c r="DC236" s="26"/>
      <c r="DD236" s="25" t="s">
        <v>98</v>
      </c>
      <c r="DE236" s="25" t="s">
        <v>98</v>
      </c>
      <c r="DF236" s="25" t="s">
        <v>100</v>
      </c>
      <c r="DG236" s="25" t="s">
        <v>98</v>
      </c>
      <c r="DH236" s="25" t="s">
        <v>100</v>
      </c>
      <c r="DI236" s="25" t="s">
        <v>100</v>
      </c>
      <c r="DJ236" s="26"/>
      <c r="DK236" s="32" t="s">
        <v>1932</v>
      </c>
    </row>
    <row r="237" spans="1:115" s="155" customFormat="1" ht="21.75" customHeight="1" x14ac:dyDescent="0.25">
      <c r="A237" s="168"/>
      <c r="B237" s="98"/>
      <c r="C237" s="98"/>
      <c r="D237" s="62" t="s">
        <v>1996</v>
      </c>
      <c r="E237" s="169"/>
      <c r="F237" s="169"/>
      <c r="G237" s="98"/>
      <c r="H237" s="98"/>
      <c r="I237" s="169"/>
      <c r="J237" s="98"/>
      <c r="K237" s="170"/>
      <c r="L237" s="170"/>
      <c r="M237" s="171"/>
      <c r="N237" s="171"/>
      <c r="O237" s="172"/>
      <c r="P237" s="152"/>
      <c r="Q237" s="152"/>
      <c r="R237" s="152"/>
      <c r="S237" s="152"/>
      <c r="T237" s="153"/>
      <c r="U237" s="151"/>
      <c r="V237" s="83"/>
      <c r="W237" s="70">
        <f>QUARTILE(W$229:W$236,1)</f>
        <v>80</v>
      </c>
      <c r="X237" s="70">
        <f t="shared" ref="X237:BL237" si="66">QUARTILE(X$229:X$236,1)</f>
        <v>2048.5</v>
      </c>
      <c r="Y237" s="70">
        <f t="shared" si="66"/>
        <v>157.5</v>
      </c>
      <c r="Z237" s="70">
        <f t="shared" si="66"/>
        <v>695551</v>
      </c>
      <c r="AA237" s="70">
        <f t="shared" si="66"/>
        <v>20.5</v>
      </c>
      <c r="AB237" s="70">
        <f t="shared" si="66"/>
        <v>381105.5</v>
      </c>
      <c r="AC237" s="101">
        <f t="shared" si="66"/>
        <v>23.275903614457832</v>
      </c>
      <c r="AD237" s="102">
        <f t="shared" si="66"/>
        <v>0.15165763545453786</v>
      </c>
      <c r="AE237" s="101">
        <f t="shared" si="66"/>
        <v>1.8630578652638723</v>
      </c>
      <c r="AF237" s="70">
        <f t="shared" si="66"/>
        <v>71.005417016904829</v>
      </c>
      <c r="AG237" s="70">
        <f t="shared" si="66"/>
        <v>6258.040377727124</v>
      </c>
      <c r="AH237" s="70">
        <f t="shared" si="66"/>
        <v>46.151581172789093</v>
      </c>
      <c r="AI237" s="70"/>
      <c r="AJ237" s="70"/>
      <c r="AK237" s="70"/>
      <c r="AL237" s="70"/>
      <c r="AM237" s="70"/>
      <c r="AN237" s="70"/>
      <c r="AO237" s="70"/>
      <c r="AP237" s="70">
        <f t="shared" si="66"/>
        <v>15</v>
      </c>
      <c r="AQ237" s="70"/>
      <c r="AR237" s="70"/>
      <c r="AS237" s="70"/>
      <c r="AT237" s="70"/>
      <c r="AU237" s="70"/>
      <c r="AV237" s="70"/>
      <c r="AW237" s="70"/>
      <c r="AX237" s="70"/>
      <c r="AY237" s="70"/>
      <c r="AZ237" s="70"/>
      <c r="BA237" s="70"/>
      <c r="BB237" s="70"/>
      <c r="BC237" s="70"/>
      <c r="BD237" s="70"/>
      <c r="BE237" s="70"/>
      <c r="BF237" s="70"/>
      <c r="BG237" s="70"/>
      <c r="BH237" s="70"/>
      <c r="BI237" s="70"/>
      <c r="BJ237" s="70"/>
      <c r="BK237" s="70"/>
      <c r="BL237" s="102">
        <f t="shared" si="66"/>
        <v>12.944970033615686</v>
      </c>
      <c r="BM237" s="151"/>
      <c r="BN237" s="151"/>
      <c r="BO237" s="151"/>
      <c r="BP237" s="151"/>
      <c r="BQ237" s="151"/>
      <c r="BR237" s="151"/>
      <c r="BS237" s="151"/>
      <c r="BT237" s="151"/>
      <c r="BU237" s="151"/>
      <c r="BV237" s="151"/>
      <c r="BW237" s="151"/>
      <c r="BX237" s="151"/>
      <c r="BY237" s="151"/>
      <c r="BZ237" s="151"/>
      <c r="CA237" s="151"/>
      <c r="CB237" s="151"/>
      <c r="CC237" s="151"/>
      <c r="CD237" s="151"/>
      <c r="CE237" s="151"/>
      <c r="CF237" s="83"/>
      <c r="CG237" s="83"/>
      <c r="CH237" s="83"/>
      <c r="CI237" s="151"/>
      <c r="CJ237" s="83"/>
      <c r="CK237" s="83"/>
      <c r="CL237" s="151"/>
      <c r="CM237" s="83"/>
      <c r="CN237" s="151"/>
      <c r="CO237" s="83"/>
      <c r="CP237" s="151"/>
      <c r="CQ237" s="151"/>
      <c r="CR237" s="151"/>
      <c r="CS237" s="151"/>
      <c r="CT237" s="83"/>
      <c r="CU237" s="151"/>
      <c r="CV237" s="151"/>
      <c r="CW237" s="151"/>
      <c r="CX237" s="151"/>
      <c r="CY237" s="151"/>
      <c r="CZ237" s="151"/>
      <c r="DA237" s="151"/>
      <c r="DB237" s="151"/>
      <c r="DC237" s="83"/>
      <c r="DD237" s="151"/>
      <c r="DE237" s="151"/>
      <c r="DF237" s="151"/>
      <c r="DG237" s="151"/>
      <c r="DH237" s="151"/>
      <c r="DI237" s="151"/>
      <c r="DJ237" s="83"/>
      <c r="DK237" s="154"/>
    </row>
    <row r="238" spans="1:115" s="155" customFormat="1" ht="21.75" customHeight="1" x14ac:dyDescent="0.25">
      <c r="A238" s="168"/>
      <c r="B238" s="98"/>
      <c r="C238" s="98"/>
      <c r="D238" s="62" t="s">
        <v>1997</v>
      </c>
      <c r="E238" s="169"/>
      <c r="F238" s="169"/>
      <c r="G238" s="98"/>
      <c r="H238" s="98"/>
      <c r="I238" s="169"/>
      <c r="J238" s="98"/>
      <c r="K238" s="170"/>
      <c r="L238" s="170"/>
      <c r="M238" s="171"/>
      <c r="N238" s="171"/>
      <c r="O238" s="172"/>
      <c r="P238" s="173"/>
      <c r="Q238" s="173"/>
      <c r="R238" s="173"/>
      <c r="S238" s="173"/>
      <c r="T238" s="174"/>
      <c r="U238" s="98"/>
      <c r="V238" s="92"/>
      <c r="W238" s="70">
        <f>QUARTILE(W$229:W$236,0)</f>
        <v>55</v>
      </c>
      <c r="X238" s="70">
        <f t="shared" ref="X238:BL238" si="67">QUARTILE(X$229:X$236,0)</f>
        <v>1359</v>
      </c>
      <c r="Y238" s="70">
        <f t="shared" si="67"/>
        <v>103</v>
      </c>
      <c r="Z238" s="70">
        <f t="shared" si="67"/>
        <v>449842</v>
      </c>
      <c r="AA238" s="70">
        <f t="shared" si="67"/>
        <v>17</v>
      </c>
      <c r="AB238" s="70">
        <f t="shared" si="67"/>
        <v>100272</v>
      </c>
      <c r="AC238" s="101">
        <f t="shared" si="67"/>
        <v>15.620689655172415</v>
      </c>
      <c r="AD238" s="102">
        <f t="shared" si="67"/>
        <v>0.12398503786150898</v>
      </c>
      <c r="AE238" s="101">
        <f t="shared" si="67"/>
        <v>1.2222222222222223</v>
      </c>
      <c r="AF238" s="70">
        <f t="shared" si="67"/>
        <v>49.047619047619051</v>
      </c>
      <c r="AG238" s="70">
        <f t="shared" si="67"/>
        <v>4221.833333333333</v>
      </c>
      <c r="AH238" s="70">
        <f t="shared" si="67"/>
        <v>37.91016349233103</v>
      </c>
      <c r="AI238" s="70"/>
      <c r="AJ238" s="70"/>
      <c r="AK238" s="70"/>
      <c r="AL238" s="70"/>
      <c r="AM238" s="70"/>
      <c r="AN238" s="70"/>
      <c r="AO238" s="70"/>
      <c r="AP238" s="70">
        <f t="shared" si="67"/>
        <v>12</v>
      </c>
      <c r="AQ238" s="70"/>
      <c r="AR238" s="70"/>
      <c r="AS238" s="70"/>
      <c r="AT238" s="70"/>
      <c r="AU238" s="70"/>
      <c r="AV238" s="70"/>
      <c r="AW238" s="70"/>
      <c r="AX238" s="70"/>
      <c r="AY238" s="70"/>
      <c r="AZ238" s="70"/>
      <c r="BA238" s="70"/>
      <c r="BB238" s="70"/>
      <c r="BC238" s="70"/>
      <c r="BD238" s="70"/>
      <c r="BE238" s="70"/>
      <c r="BF238" s="70"/>
      <c r="BG238" s="70"/>
      <c r="BH238" s="70"/>
      <c r="BI238" s="70"/>
      <c r="BJ238" s="70"/>
      <c r="BK238" s="70"/>
      <c r="BL238" s="102">
        <f t="shared" si="67"/>
        <v>12.390491480656689</v>
      </c>
      <c r="BM238" s="151"/>
      <c r="BN238" s="151"/>
      <c r="BO238" s="151"/>
      <c r="BP238" s="151"/>
      <c r="BQ238" s="151"/>
      <c r="BR238" s="151"/>
      <c r="BS238" s="151"/>
      <c r="BT238" s="151"/>
      <c r="BU238" s="151"/>
      <c r="BV238" s="151"/>
      <c r="BW238" s="151"/>
      <c r="BX238" s="151"/>
      <c r="BY238" s="151"/>
      <c r="BZ238" s="151"/>
      <c r="CA238" s="151"/>
      <c r="CB238" s="151"/>
      <c r="CC238" s="151"/>
      <c r="CD238" s="151"/>
      <c r="CE238" s="151"/>
      <c r="CF238" s="83"/>
      <c r="CG238" s="83"/>
      <c r="CH238" s="83"/>
      <c r="CI238" s="151"/>
      <c r="CJ238" s="83"/>
      <c r="CK238" s="83"/>
      <c r="CL238" s="151"/>
      <c r="CM238" s="83"/>
      <c r="CN238" s="151"/>
      <c r="CO238" s="83"/>
      <c r="CP238" s="151"/>
      <c r="CQ238" s="151"/>
      <c r="CR238" s="151"/>
      <c r="CS238" s="151"/>
      <c r="CT238" s="83"/>
      <c r="CU238" s="151"/>
      <c r="CV238" s="151"/>
      <c r="CW238" s="151"/>
      <c r="CX238" s="151"/>
      <c r="CY238" s="151"/>
      <c r="CZ238" s="151"/>
      <c r="DA238" s="151"/>
      <c r="DB238" s="151"/>
      <c r="DC238" s="83"/>
      <c r="DD238" s="151"/>
      <c r="DE238" s="151"/>
      <c r="DF238" s="151"/>
      <c r="DG238" s="151"/>
      <c r="DH238" s="151"/>
      <c r="DI238" s="151"/>
      <c r="DJ238" s="83"/>
      <c r="DK238" s="154"/>
    </row>
    <row r="239" spans="1:115" s="155" customFormat="1" ht="21.75" customHeight="1" x14ac:dyDescent="0.25">
      <c r="A239" s="168"/>
      <c r="B239" s="98"/>
      <c r="C239" s="98"/>
      <c r="D239" s="62" t="s">
        <v>1998</v>
      </c>
      <c r="E239" s="169"/>
      <c r="F239" s="169"/>
      <c r="G239" s="98"/>
      <c r="H239" s="98"/>
      <c r="I239" s="169"/>
      <c r="J239" s="98"/>
      <c r="K239" s="170"/>
      <c r="L239" s="170"/>
      <c r="M239" s="171"/>
      <c r="N239" s="171"/>
      <c r="O239" s="172"/>
      <c r="P239" s="173"/>
      <c r="Q239" s="173"/>
      <c r="R239" s="173"/>
      <c r="S239" s="173"/>
      <c r="T239" s="174"/>
      <c r="U239" s="98"/>
      <c r="V239" s="92"/>
      <c r="W239" s="70">
        <f>QUARTILE(W$229:W$236,4)</f>
        <v>180</v>
      </c>
      <c r="X239" s="70">
        <f t="shared" ref="X239:BL239" si="68">QUARTILE(X$229:X$236,4)</f>
        <v>4765</v>
      </c>
      <c r="Y239" s="70">
        <f t="shared" si="68"/>
        <v>439</v>
      </c>
      <c r="Z239" s="70">
        <f t="shared" si="68"/>
        <v>987227</v>
      </c>
      <c r="AA239" s="70">
        <f t="shared" si="68"/>
        <v>27</v>
      </c>
      <c r="AB239" s="70">
        <f t="shared" si="68"/>
        <v>1236114</v>
      </c>
      <c r="AC239" s="101">
        <f t="shared" si="68"/>
        <v>44.952830188679243</v>
      </c>
      <c r="AD239" s="102">
        <f t="shared" si="68"/>
        <v>0.25912230137582248</v>
      </c>
      <c r="AE239" s="101">
        <f t="shared" si="68"/>
        <v>4.3125</v>
      </c>
      <c r="AF239" s="70">
        <f t="shared" si="68"/>
        <v>160.46511627906978</v>
      </c>
      <c r="AG239" s="70">
        <f t="shared" si="68"/>
        <v>13272.727272727272</v>
      </c>
      <c r="AH239" s="70">
        <f t="shared" si="68"/>
        <v>70.687802207827758</v>
      </c>
      <c r="AI239" s="70"/>
      <c r="AJ239" s="70"/>
      <c r="AK239" s="70"/>
      <c r="AL239" s="70"/>
      <c r="AM239" s="70"/>
      <c r="AN239" s="70"/>
      <c r="AO239" s="70"/>
      <c r="AP239" s="70">
        <f t="shared" si="68"/>
        <v>25</v>
      </c>
      <c r="AQ239" s="70"/>
      <c r="AR239" s="70"/>
      <c r="AS239" s="70"/>
      <c r="AT239" s="70"/>
      <c r="AU239" s="70"/>
      <c r="AV239" s="70"/>
      <c r="AW239" s="70"/>
      <c r="AX239" s="70"/>
      <c r="AY239" s="70"/>
      <c r="AZ239" s="70"/>
      <c r="BA239" s="70"/>
      <c r="BB239" s="70"/>
      <c r="BC239" s="70"/>
      <c r="BD239" s="70"/>
      <c r="BE239" s="70"/>
      <c r="BF239" s="70"/>
      <c r="BG239" s="70"/>
      <c r="BH239" s="70"/>
      <c r="BI239" s="70"/>
      <c r="BJ239" s="70"/>
      <c r="BK239" s="70"/>
      <c r="BL239" s="102">
        <f t="shared" si="68"/>
        <v>61.338885329916721</v>
      </c>
      <c r="BM239" s="151"/>
      <c r="BN239" s="151"/>
      <c r="BO239" s="151"/>
      <c r="BP239" s="151"/>
      <c r="BQ239" s="151"/>
      <c r="BR239" s="151"/>
      <c r="BS239" s="151"/>
      <c r="BT239" s="151"/>
      <c r="BU239" s="151"/>
      <c r="BV239" s="151"/>
      <c r="BW239" s="151"/>
      <c r="BX239" s="151"/>
      <c r="BY239" s="151"/>
      <c r="BZ239" s="151"/>
      <c r="CA239" s="151"/>
      <c r="CB239" s="151"/>
      <c r="CC239" s="151"/>
      <c r="CD239" s="151"/>
      <c r="CE239" s="151"/>
      <c r="CF239" s="83"/>
      <c r="CG239" s="83"/>
      <c r="CH239" s="83"/>
      <c r="CI239" s="151"/>
      <c r="CJ239" s="83"/>
      <c r="CK239" s="83"/>
      <c r="CL239" s="151"/>
      <c r="CM239" s="83"/>
      <c r="CN239" s="151"/>
      <c r="CO239" s="83"/>
      <c r="CP239" s="151"/>
      <c r="CQ239" s="151"/>
      <c r="CR239" s="151"/>
      <c r="CS239" s="151"/>
      <c r="CT239" s="83"/>
      <c r="CU239" s="151"/>
      <c r="CV239" s="151"/>
      <c r="CW239" s="151"/>
      <c r="CX239" s="151"/>
      <c r="CY239" s="151"/>
      <c r="CZ239" s="151"/>
      <c r="DA239" s="151"/>
      <c r="DB239" s="151"/>
      <c r="DC239" s="83"/>
      <c r="DD239" s="151"/>
      <c r="DE239" s="151"/>
      <c r="DF239" s="151"/>
      <c r="DG239" s="151"/>
      <c r="DH239" s="151"/>
      <c r="DI239" s="151"/>
      <c r="DJ239" s="83"/>
      <c r="DK239" s="154"/>
    </row>
    <row r="240" spans="1:115" s="155" customFormat="1" ht="21.75" customHeight="1" x14ac:dyDescent="0.25">
      <c r="A240" s="168"/>
      <c r="B240" s="98"/>
      <c r="C240" s="98"/>
      <c r="D240" s="62" t="s">
        <v>1999</v>
      </c>
      <c r="E240" s="169"/>
      <c r="F240" s="169"/>
      <c r="G240" s="98"/>
      <c r="H240" s="98"/>
      <c r="I240" s="169"/>
      <c r="J240" s="98"/>
      <c r="K240" s="170"/>
      <c r="L240" s="170"/>
      <c r="M240" s="171"/>
      <c r="N240" s="171"/>
      <c r="O240" s="172"/>
      <c r="P240" s="173"/>
      <c r="Q240" s="173"/>
      <c r="R240" s="173"/>
      <c r="S240" s="173"/>
      <c r="T240" s="174"/>
      <c r="U240" s="98"/>
      <c r="V240" s="92"/>
      <c r="W240" s="70">
        <f>QUARTILE(W$229:W$236,3)</f>
        <v>107.25</v>
      </c>
      <c r="X240" s="70">
        <f t="shared" ref="X240:BL240" si="69">QUARTILE(X$229:X$236,3)</f>
        <v>2937</v>
      </c>
      <c r="Y240" s="70">
        <f t="shared" si="69"/>
        <v>290.25</v>
      </c>
      <c r="Z240" s="70">
        <f t="shared" si="69"/>
        <v>798606.75</v>
      </c>
      <c r="AA240" s="70">
        <f t="shared" si="69"/>
        <v>23.5</v>
      </c>
      <c r="AB240" s="70">
        <f t="shared" si="69"/>
        <v>714204</v>
      </c>
      <c r="AC240" s="101">
        <f t="shared" si="69"/>
        <v>30.869014084507043</v>
      </c>
      <c r="AD240" s="102">
        <f t="shared" si="69"/>
        <v>0.18617057523482106</v>
      </c>
      <c r="AE240" s="101">
        <f t="shared" si="69"/>
        <v>3.2308319039451114</v>
      </c>
      <c r="AF240" s="70">
        <f t="shared" si="69"/>
        <v>104.7855924554117</v>
      </c>
      <c r="AG240" s="70">
        <f t="shared" si="69"/>
        <v>9125.2405660377353</v>
      </c>
      <c r="AH240" s="70">
        <f t="shared" si="69"/>
        <v>54.878331496676097</v>
      </c>
      <c r="AI240" s="70"/>
      <c r="AJ240" s="70"/>
      <c r="AK240" s="70"/>
      <c r="AL240" s="70"/>
      <c r="AM240" s="70"/>
      <c r="AN240" s="70"/>
      <c r="AO240" s="70"/>
      <c r="AP240" s="70">
        <f t="shared" si="69"/>
        <v>22.25</v>
      </c>
      <c r="AQ240" s="70"/>
      <c r="AR240" s="70"/>
      <c r="AS240" s="70"/>
      <c r="AT240" s="70"/>
      <c r="AU240" s="70"/>
      <c r="AV240" s="70"/>
      <c r="AW240" s="70"/>
      <c r="AX240" s="70"/>
      <c r="AY240" s="70"/>
      <c r="AZ240" s="70"/>
      <c r="BA240" s="70"/>
      <c r="BB240" s="70"/>
      <c r="BC240" s="70"/>
      <c r="BD240" s="70"/>
      <c r="BE240" s="70"/>
      <c r="BF240" s="70"/>
      <c r="BG240" s="70"/>
      <c r="BH240" s="70"/>
      <c r="BI240" s="70"/>
      <c r="BJ240" s="70"/>
      <c r="BK240" s="70"/>
      <c r="BL240" s="102">
        <f t="shared" si="69"/>
        <v>17.308892658123952</v>
      </c>
      <c r="BM240" s="151"/>
      <c r="BN240" s="151"/>
      <c r="BO240" s="151"/>
      <c r="BP240" s="151"/>
      <c r="BQ240" s="151"/>
      <c r="BR240" s="151"/>
      <c r="BS240" s="151"/>
      <c r="BT240" s="151"/>
      <c r="BU240" s="151"/>
      <c r="BV240" s="151"/>
      <c r="BW240" s="151"/>
      <c r="BX240" s="151"/>
      <c r="BY240" s="151"/>
      <c r="BZ240" s="151"/>
      <c r="CA240" s="151"/>
      <c r="CB240" s="151"/>
      <c r="CC240" s="151"/>
      <c r="CD240" s="151"/>
      <c r="CE240" s="151"/>
      <c r="CF240" s="83"/>
      <c r="CG240" s="83"/>
      <c r="CH240" s="83"/>
      <c r="CI240" s="151"/>
      <c r="CJ240" s="83"/>
      <c r="CK240" s="83"/>
      <c r="CL240" s="151"/>
      <c r="CM240" s="83"/>
      <c r="CN240" s="151"/>
      <c r="CO240" s="83"/>
      <c r="CP240" s="151"/>
      <c r="CQ240" s="151"/>
      <c r="CR240" s="151"/>
      <c r="CS240" s="151"/>
      <c r="CT240" s="83"/>
      <c r="CU240" s="151"/>
      <c r="CV240" s="151"/>
      <c r="CW240" s="151"/>
      <c r="CX240" s="151"/>
      <c r="CY240" s="151"/>
      <c r="CZ240" s="151"/>
      <c r="DA240" s="151"/>
      <c r="DB240" s="151"/>
      <c r="DC240" s="83"/>
      <c r="DD240" s="151"/>
      <c r="DE240" s="151"/>
      <c r="DF240" s="151"/>
      <c r="DG240" s="151"/>
      <c r="DH240" s="151"/>
      <c r="DI240" s="151"/>
      <c r="DJ240" s="83"/>
      <c r="DK240" s="154"/>
    </row>
    <row r="241" spans="1:115" s="155" customFormat="1" ht="21.75" customHeight="1" x14ac:dyDescent="0.25">
      <c r="A241" s="168"/>
      <c r="B241" s="98"/>
      <c r="C241" s="98"/>
      <c r="D241" s="62" t="s">
        <v>2000</v>
      </c>
      <c r="E241" s="169"/>
      <c r="F241" s="169"/>
      <c r="G241" s="98"/>
      <c r="H241" s="98"/>
      <c r="I241" s="169"/>
      <c r="J241" s="98"/>
      <c r="K241" s="170"/>
      <c r="L241" s="170"/>
      <c r="M241" s="171"/>
      <c r="N241" s="171"/>
      <c r="O241" s="172"/>
      <c r="P241" s="173"/>
      <c r="Q241" s="173"/>
      <c r="R241" s="173"/>
      <c r="S241" s="173"/>
      <c r="T241" s="174"/>
      <c r="U241" s="98"/>
      <c r="V241" s="92"/>
      <c r="W241" s="70">
        <f>QUARTILE(W$229:W$236,2)</f>
        <v>91.5</v>
      </c>
      <c r="X241" s="70">
        <f t="shared" ref="X241:BL241" si="70">QUARTILE(X$229:X$236,2)</f>
        <v>2340</v>
      </c>
      <c r="Y241" s="70">
        <f t="shared" si="70"/>
        <v>207</v>
      </c>
      <c r="Z241" s="70">
        <f t="shared" si="70"/>
        <v>744965</v>
      </c>
      <c r="AA241" s="70">
        <f t="shared" si="70"/>
        <v>22</v>
      </c>
      <c r="AB241" s="70">
        <f t="shared" si="70"/>
        <v>581429</v>
      </c>
      <c r="AC241" s="101">
        <f t="shared" si="70"/>
        <v>26.428490990990991</v>
      </c>
      <c r="AD241" s="102">
        <f t="shared" si="70"/>
        <v>0.1785645194631128</v>
      </c>
      <c r="AE241" s="101">
        <f t="shared" si="70"/>
        <v>2.2365641503572542</v>
      </c>
      <c r="AF241" s="70">
        <f t="shared" si="70"/>
        <v>84.052906739623666</v>
      </c>
      <c r="AG241" s="70">
        <f t="shared" si="70"/>
        <v>8715.1083859478713</v>
      </c>
      <c r="AH241" s="70">
        <f t="shared" si="70"/>
        <v>49.599702509427971</v>
      </c>
      <c r="AI241" s="70"/>
      <c r="AJ241" s="70"/>
      <c r="AK241" s="70"/>
      <c r="AL241" s="70"/>
      <c r="AM241" s="70"/>
      <c r="AN241" s="70"/>
      <c r="AO241" s="70"/>
      <c r="AP241" s="70">
        <f t="shared" si="70"/>
        <v>17.5</v>
      </c>
      <c r="AQ241" s="70"/>
      <c r="AR241" s="70"/>
      <c r="AS241" s="70"/>
      <c r="AT241" s="70"/>
      <c r="AU241" s="70"/>
      <c r="AV241" s="70"/>
      <c r="AW241" s="70"/>
      <c r="AX241" s="70"/>
      <c r="AY241" s="70"/>
      <c r="AZ241" s="70"/>
      <c r="BA241" s="70"/>
      <c r="BB241" s="70"/>
      <c r="BC241" s="70"/>
      <c r="BD241" s="70"/>
      <c r="BE241" s="70"/>
      <c r="BF241" s="70"/>
      <c r="BG241" s="70"/>
      <c r="BH241" s="70"/>
      <c r="BI241" s="70"/>
      <c r="BJ241" s="70"/>
      <c r="BK241" s="70"/>
      <c r="BL241" s="102">
        <f t="shared" si="70"/>
        <v>13.669932532628259</v>
      </c>
      <c r="BM241" s="151"/>
      <c r="BN241" s="151"/>
      <c r="BO241" s="151"/>
      <c r="BP241" s="151"/>
      <c r="BQ241" s="151"/>
      <c r="BR241" s="151"/>
      <c r="BS241" s="151"/>
      <c r="BT241" s="151"/>
      <c r="BU241" s="151"/>
      <c r="BV241" s="151"/>
      <c r="BW241" s="151"/>
      <c r="BX241" s="151"/>
      <c r="BY241" s="151"/>
      <c r="BZ241" s="151"/>
      <c r="CA241" s="151"/>
      <c r="CB241" s="151"/>
      <c r="CC241" s="151"/>
      <c r="CD241" s="151"/>
      <c r="CE241" s="151"/>
      <c r="CF241" s="83"/>
      <c r="CG241" s="83"/>
      <c r="CH241" s="83"/>
      <c r="CI241" s="151"/>
      <c r="CJ241" s="83"/>
      <c r="CK241" s="83"/>
      <c r="CL241" s="151"/>
      <c r="CM241" s="83"/>
      <c r="CN241" s="151"/>
      <c r="CO241" s="83"/>
      <c r="CP241" s="151"/>
      <c r="CQ241" s="151"/>
      <c r="CR241" s="151"/>
      <c r="CS241" s="151"/>
      <c r="CT241" s="83"/>
      <c r="CU241" s="151"/>
      <c r="CV241" s="151"/>
      <c r="CW241" s="151"/>
      <c r="CX241" s="151"/>
      <c r="CY241" s="151"/>
      <c r="CZ241" s="151"/>
      <c r="DA241" s="151"/>
      <c r="DB241" s="151"/>
      <c r="DC241" s="83"/>
      <c r="DD241" s="151"/>
      <c r="DE241" s="151"/>
      <c r="DF241" s="151"/>
      <c r="DG241" s="151"/>
      <c r="DH241" s="151"/>
      <c r="DI241" s="151"/>
      <c r="DJ241" s="83"/>
      <c r="DK241" s="154"/>
    </row>
    <row r="242" spans="1:115" s="155" customFormat="1" ht="21.75" customHeight="1" x14ac:dyDescent="0.25">
      <c r="A242" s="168"/>
      <c r="B242" s="98"/>
      <c r="C242" s="98"/>
      <c r="D242" s="62"/>
      <c r="E242" s="169"/>
      <c r="F242" s="169"/>
      <c r="G242" s="98"/>
      <c r="H242" s="98"/>
      <c r="I242" s="169"/>
      <c r="J242" s="98"/>
      <c r="K242" s="170"/>
      <c r="L242" s="170"/>
      <c r="M242" s="171"/>
      <c r="N242" s="171"/>
      <c r="O242" s="172"/>
      <c r="P242" s="173"/>
      <c r="Q242" s="173"/>
      <c r="R242" s="173"/>
      <c r="S242" s="173"/>
      <c r="T242" s="174"/>
      <c r="U242" s="98"/>
      <c r="V242" s="92"/>
      <c r="W242" s="83"/>
      <c r="X242" s="83"/>
      <c r="Y242" s="83"/>
      <c r="Z242" s="83"/>
      <c r="AA242" s="83"/>
      <c r="AB242" s="83"/>
      <c r="AC242" s="150"/>
      <c r="AD242" s="149"/>
      <c r="AE242" s="150"/>
      <c r="AF242" s="96"/>
      <c r="AG242" s="96"/>
      <c r="AH242" s="99"/>
      <c r="AI242" s="99"/>
      <c r="AJ242" s="99"/>
      <c r="AK242" s="99"/>
      <c r="AL242" s="99"/>
      <c r="AM242" s="99"/>
      <c r="AN242" s="99"/>
      <c r="AO242" s="99"/>
      <c r="AP242" s="99"/>
      <c r="AQ242" s="99"/>
      <c r="AR242" s="99"/>
      <c r="AS242" s="99"/>
      <c r="AT242" s="99"/>
      <c r="AU242" s="99"/>
      <c r="AV242" s="99"/>
      <c r="AW242" s="99"/>
      <c r="AX242" s="99"/>
      <c r="AY242" s="99"/>
      <c r="AZ242" s="99"/>
      <c r="BA242" s="99"/>
      <c r="BB242" s="99"/>
      <c r="BC242" s="99"/>
      <c r="BD242" s="99"/>
      <c r="BE242" s="99"/>
      <c r="BF242" s="99"/>
      <c r="BG242" s="99"/>
      <c r="BH242" s="99"/>
      <c r="BI242" s="99"/>
      <c r="BJ242" s="99"/>
      <c r="BK242" s="99"/>
      <c r="BL242" s="99"/>
      <c r="BM242" s="151"/>
      <c r="BN242" s="151"/>
      <c r="BO242" s="151"/>
      <c r="BP242" s="151"/>
      <c r="BQ242" s="151"/>
      <c r="BR242" s="151"/>
      <c r="BS242" s="151"/>
      <c r="BT242" s="151"/>
      <c r="BU242" s="151"/>
      <c r="BV242" s="151"/>
      <c r="BW242" s="151"/>
      <c r="BX242" s="151"/>
      <c r="BY242" s="151"/>
      <c r="BZ242" s="151"/>
      <c r="CA242" s="151"/>
      <c r="CB242" s="151"/>
      <c r="CC242" s="151"/>
      <c r="CD242" s="151"/>
      <c r="CE242" s="151"/>
      <c r="CF242" s="83"/>
      <c r="CG242" s="83"/>
      <c r="CH242" s="83"/>
      <c r="CI242" s="151"/>
      <c r="CJ242" s="83"/>
      <c r="CK242" s="83"/>
      <c r="CL242" s="151"/>
      <c r="CM242" s="83"/>
      <c r="CN242" s="151"/>
      <c r="CO242" s="83"/>
      <c r="CP242" s="151"/>
      <c r="CQ242" s="151"/>
      <c r="CR242" s="151"/>
      <c r="CS242" s="151"/>
      <c r="CT242" s="83"/>
      <c r="CU242" s="151"/>
      <c r="CV242" s="151"/>
      <c r="CW242" s="151"/>
      <c r="CX242" s="151"/>
      <c r="CY242" s="151"/>
      <c r="CZ242" s="151"/>
      <c r="DA242" s="151"/>
      <c r="DB242" s="151"/>
      <c r="DC242" s="83"/>
      <c r="DD242" s="151"/>
      <c r="DE242" s="151"/>
      <c r="DF242" s="151"/>
      <c r="DG242" s="151"/>
      <c r="DH242" s="151"/>
      <c r="DI242" s="151"/>
      <c r="DJ242" s="83"/>
      <c r="DK242" s="154"/>
    </row>
    <row r="243" spans="1:115" s="161" customFormat="1" ht="21.75" customHeight="1" x14ac:dyDescent="0.25">
      <c r="A243" s="156"/>
      <c r="B243" s="112"/>
      <c r="C243" s="112"/>
      <c r="D243" s="176"/>
      <c r="E243" s="157"/>
      <c r="F243" s="157"/>
      <c r="G243" s="112"/>
      <c r="H243" s="112"/>
      <c r="I243" s="157"/>
      <c r="J243" s="112"/>
      <c r="K243" s="49"/>
      <c r="L243" s="49"/>
      <c r="M243" s="113"/>
      <c r="N243" s="113"/>
      <c r="O243" s="119"/>
      <c r="P243" s="53"/>
      <c r="Q243" s="53"/>
      <c r="R243" s="53"/>
      <c r="S243" s="53"/>
      <c r="T243" s="54"/>
      <c r="U243" s="112"/>
      <c r="V243" s="93"/>
      <c r="W243" s="84"/>
      <c r="X243" s="84"/>
      <c r="Y243" s="84"/>
      <c r="Z243" s="84"/>
      <c r="AA243" s="84"/>
      <c r="AB243" s="84"/>
      <c r="AC243" s="158"/>
      <c r="AD243" s="159"/>
      <c r="AE243" s="158"/>
      <c r="AF243" s="97"/>
      <c r="AG243" s="97"/>
      <c r="AH243" s="100"/>
      <c r="AI243" s="50"/>
      <c r="AJ243" s="50"/>
      <c r="AK243" s="50"/>
      <c r="AL243" s="50"/>
      <c r="AM243" s="50"/>
      <c r="AN243" s="50"/>
      <c r="AO243" s="84"/>
      <c r="AP243" s="84"/>
      <c r="AQ243" s="165"/>
      <c r="AR243" s="50"/>
      <c r="AS243" s="165"/>
      <c r="AT243" s="50"/>
      <c r="AU243" s="165"/>
      <c r="AV243" s="84"/>
      <c r="AW243" s="50"/>
      <c r="AX243" s="84"/>
      <c r="AY243" s="50"/>
      <c r="AZ243" s="50"/>
      <c r="BA243" s="50"/>
      <c r="BB243" s="50"/>
      <c r="BC243" s="50"/>
      <c r="BD243" s="84"/>
      <c r="BE243" s="50"/>
      <c r="BF243" s="84"/>
      <c r="BG243" s="50"/>
      <c r="BH243" s="50"/>
      <c r="BI243" s="50"/>
      <c r="BJ243" s="50"/>
      <c r="BK243" s="50"/>
      <c r="BL243" s="25" t="str">
        <f t="shared" si="58"/>
        <v/>
      </c>
      <c r="BM243" s="50"/>
      <c r="BN243" s="50"/>
      <c r="BO243" s="50"/>
      <c r="BP243" s="50"/>
      <c r="BQ243" s="50"/>
      <c r="BR243" s="50"/>
      <c r="BS243" s="50"/>
      <c r="BT243" s="50"/>
      <c r="BU243" s="50"/>
      <c r="BV243" s="50"/>
      <c r="BW243" s="50"/>
      <c r="BX243" s="50"/>
      <c r="BY243" s="50"/>
      <c r="BZ243" s="50"/>
      <c r="CA243" s="50"/>
      <c r="CB243" s="50"/>
      <c r="CC243" s="50"/>
      <c r="CD243" s="50"/>
      <c r="CE243" s="50"/>
      <c r="CF243" s="84"/>
      <c r="CG243" s="84"/>
      <c r="CH243" s="84"/>
      <c r="CI243" s="50"/>
      <c r="CJ243" s="84"/>
      <c r="CK243" s="84"/>
      <c r="CL243" s="50"/>
      <c r="CM243" s="84"/>
      <c r="CN243" s="50"/>
      <c r="CO243" s="84"/>
      <c r="CP243" s="50"/>
      <c r="CQ243" s="50"/>
      <c r="CR243" s="50"/>
      <c r="CS243" s="50"/>
      <c r="CT243" s="84"/>
      <c r="CU243" s="50"/>
      <c r="CV243" s="50"/>
      <c r="CW243" s="50"/>
      <c r="CX243" s="50"/>
      <c r="CY243" s="50"/>
      <c r="CZ243" s="50"/>
      <c r="DA243" s="50"/>
      <c r="DB243" s="50"/>
      <c r="DC243" s="84"/>
      <c r="DD243" s="50"/>
      <c r="DE243" s="50"/>
      <c r="DF243" s="50"/>
      <c r="DG243" s="50"/>
      <c r="DH243" s="50"/>
      <c r="DI243" s="50"/>
      <c r="DJ243" s="84"/>
      <c r="DK243" s="164"/>
    </row>
    <row r="244" spans="1:115" s="11" customFormat="1" ht="21.75" customHeight="1" x14ac:dyDescent="0.25">
      <c r="A244" s="17">
        <v>131</v>
      </c>
      <c r="B244" s="18" t="s">
        <v>1213</v>
      </c>
      <c r="C244" s="18" t="s">
        <v>109</v>
      </c>
      <c r="D244" s="19" t="s">
        <v>1214</v>
      </c>
      <c r="E244" s="20" t="s">
        <v>1215</v>
      </c>
      <c r="F244" s="20" t="s">
        <v>1216</v>
      </c>
      <c r="G244" s="18" t="s">
        <v>1217</v>
      </c>
      <c r="H244" s="18" t="s">
        <v>1218</v>
      </c>
      <c r="I244" s="20" t="s">
        <v>1219</v>
      </c>
      <c r="J244" s="18" t="s">
        <v>1220</v>
      </c>
      <c r="K244" s="21">
        <v>20731</v>
      </c>
      <c r="L244" s="21">
        <v>21590</v>
      </c>
      <c r="M244" s="22">
        <v>20770</v>
      </c>
      <c r="N244" s="22">
        <v>20826</v>
      </c>
      <c r="O244" s="46">
        <v>20900</v>
      </c>
      <c r="P244" s="51">
        <v>20265850</v>
      </c>
      <c r="Q244" s="51">
        <v>22020654</v>
      </c>
      <c r="R244" s="51">
        <v>22481789</v>
      </c>
      <c r="S244" s="51">
        <v>23631964</v>
      </c>
      <c r="T244" s="52">
        <v>23998328</v>
      </c>
      <c r="U244" s="18" t="s">
        <v>1221</v>
      </c>
      <c r="V244" s="19" t="s">
        <v>100</v>
      </c>
      <c r="W244" s="19">
        <v>70</v>
      </c>
      <c r="X244" s="19">
        <v>2900</v>
      </c>
      <c r="Y244" s="19">
        <v>203</v>
      </c>
      <c r="Z244" s="19">
        <v>750000</v>
      </c>
      <c r="AA244" s="223"/>
      <c r="AB244" s="19"/>
      <c r="AC244" s="94">
        <f t="shared" ref="AC244:AC254" si="71">IF(OR(X244="",W244=""),"",X244/W244)</f>
        <v>41.428571428571431</v>
      </c>
      <c r="AD244" s="88">
        <f t="shared" ref="AD244:AD254" si="72">IF(OR(X244="",O244=""),"",X244/O244)</f>
        <v>0.13875598086124402</v>
      </c>
      <c r="AE244" s="94">
        <f t="shared" ref="AE244:AE254" si="73">IF(OR(Y244="",W244=""),"",Y244/W244)</f>
        <v>2.9</v>
      </c>
      <c r="AF244" s="95">
        <f t="shared" ref="AF244:AF265" si="74">IF(OR(Y244="",X244=""),"",(Y244*1000/X244))</f>
        <v>70</v>
      </c>
      <c r="AG244" s="95">
        <f t="shared" ref="AG244:AG254" si="75">IF(OR(Z244="",W244=""),"",Z244/W244)</f>
        <v>10714.285714285714</v>
      </c>
      <c r="AH244" s="91">
        <f t="shared" ref="AH244:AH265" si="76">IF(OR(Z244="",O244=""),"",Z244/O244)</f>
        <v>35.885167464114829</v>
      </c>
      <c r="AI244" s="18">
        <v>25</v>
      </c>
      <c r="AJ244" s="18">
        <v>60</v>
      </c>
      <c r="AK244" s="18">
        <v>4</v>
      </c>
      <c r="AL244" s="18"/>
      <c r="AM244" s="18">
        <v>10</v>
      </c>
      <c r="AN244" s="18">
        <v>1</v>
      </c>
      <c r="AO244" s="19"/>
      <c r="AP244" s="223">
        <v>40</v>
      </c>
      <c r="AQ244" s="35">
        <v>0.25</v>
      </c>
      <c r="AR244" s="18"/>
      <c r="AS244" s="35">
        <v>0.25</v>
      </c>
      <c r="AT244" s="18"/>
      <c r="AU244" s="35">
        <v>0.5</v>
      </c>
      <c r="AV244" s="19"/>
      <c r="AW244" s="18" t="s">
        <v>98</v>
      </c>
      <c r="AX244" s="19"/>
      <c r="AY244" s="18" t="s">
        <v>100</v>
      </c>
      <c r="AZ244" s="18" t="s">
        <v>100</v>
      </c>
      <c r="BA244" s="18" t="s">
        <v>100</v>
      </c>
      <c r="BB244" s="18" t="s">
        <v>100</v>
      </c>
      <c r="BC244" s="18" t="s">
        <v>98</v>
      </c>
      <c r="BD244" s="19" t="s">
        <v>419</v>
      </c>
      <c r="BE244" s="18" t="s">
        <v>408</v>
      </c>
      <c r="BF244" s="19"/>
      <c r="BG244" s="18">
        <v>181000</v>
      </c>
      <c r="BH244" s="18">
        <v>219000</v>
      </c>
      <c r="BI244" s="18">
        <v>211000</v>
      </c>
      <c r="BJ244" s="18">
        <v>227000</v>
      </c>
      <c r="BK244" s="18">
        <v>144000</v>
      </c>
      <c r="BL244" s="230">
        <f>IF(OR(BK244="",BQ244=""),"",(BK244+BQ244)/O244)</f>
        <v>13.875598086124402</v>
      </c>
      <c r="BM244" s="18">
        <v>100000</v>
      </c>
      <c r="BN244" s="18">
        <v>100000</v>
      </c>
      <c r="BO244" s="18">
        <v>129000</v>
      </c>
      <c r="BP244" s="18">
        <v>118000</v>
      </c>
      <c r="BQ244" s="18">
        <v>146000</v>
      </c>
      <c r="BR244" s="18"/>
      <c r="BS244" s="18"/>
      <c r="BT244" s="18">
        <v>16000</v>
      </c>
      <c r="BU244" s="18"/>
      <c r="BV244" s="18">
        <v>27000</v>
      </c>
      <c r="BW244" s="18">
        <v>57000</v>
      </c>
      <c r="BX244" s="18">
        <v>17000</v>
      </c>
      <c r="BY244" s="18">
        <v>70000</v>
      </c>
      <c r="BZ244" s="18">
        <v>29000</v>
      </c>
      <c r="CA244" s="18">
        <v>152000</v>
      </c>
      <c r="CB244" s="18"/>
      <c r="CC244" s="18"/>
      <c r="CD244" s="18"/>
      <c r="CE244" s="18"/>
      <c r="CF244" s="19"/>
      <c r="CG244" s="19" t="s">
        <v>98</v>
      </c>
      <c r="CH244" s="19" t="s">
        <v>118</v>
      </c>
      <c r="CI244" s="18" t="s">
        <v>191</v>
      </c>
      <c r="CJ244" s="19"/>
      <c r="CK244" s="19" t="s">
        <v>105</v>
      </c>
      <c r="CL244" s="18" t="s">
        <v>100</v>
      </c>
      <c r="CM244" s="19"/>
      <c r="CN244" s="18" t="s">
        <v>100</v>
      </c>
      <c r="CO244" s="19"/>
      <c r="CP244" s="18" t="s">
        <v>98</v>
      </c>
      <c r="CQ244" s="18" t="s">
        <v>98</v>
      </c>
      <c r="CR244" s="18" t="s">
        <v>100</v>
      </c>
      <c r="CS244" s="18" t="s">
        <v>100</v>
      </c>
      <c r="CT244" s="19"/>
      <c r="CU244" s="18" t="s">
        <v>98</v>
      </c>
      <c r="CV244" s="18" t="s">
        <v>98</v>
      </c>
      <c r="CW244" s="18" t="s">
        <v>98</v>
      </c>
      <c r="CX244" s="18" t="s">
        <v>98</v>
      </c>
      <c r="CY244" s="18" t="s">
        <v>100</v>
      </c>
      <c r="CZ244" s="18" t="s">
        <v>98</v>
      </c>
      <c r="DA244" s="18" t="s">
        <v>100</v>
      </c>
      <c r="DB244" s="18" t="s">
        <v>100</v>
      </c>
      <c r="DC244" s="19"/>
      <c r="DD244" s="18" t="s">
        <v>98</v>
      </c>
      <c r="DE244" s="18" t="s">
        <v>100</v>
      </c>
      <c r="DF244" s="18" t="s">
        <v>100</v>
      </c>
      <c r="DG244" s="18" t="s">
        <v>100</v>
      </c>
      <c r="DH244" s="18" t="s">
        <v>100</v>
      </c>
      <c r="DI244" s="18" t="s">
        <v>100</v>
      </c>
      <c r="DJ244" s="19"/>
      <c r="DK244" s="23"/>
    </row>
    <row r="245" spans="1:115" s="11" customFormat="1" ht="21.75" customHeight="1" x14ac:dyDescent="0.25">
      <c r="A245" s="24">
        <v>193</v>
      </c>
      <c r="B245" s="25" t="s">
        <v>1682</v>
      </c>
      <c r="C245" s="25" t="s">
        <v>1564</v>
      </c>
      <c r="D245" s="26" t="s">
        <v>1683</v>
      </c>
      <c r="E245" s="27" t="s">
        <v>1684</v>
      </c>
      <c r="F245" s="27" t="s">
        <v>1685</v>
      </c>
      <c r="G245" s="25" t="s">
        <v>1686</v>
      </c>
      <c r="H245" s="25" t="s">
        <v>1687</v>
      </c>
      <c r="I245" s="27" t="s">
        <v>1688</v>
      </c>
      <c r="J245" s="25" t="s">
        <v>1689</v>
      </c>
      <c r="K245" s="28">
        <v>22529</v>
      </c>
      <c r="L245" s="28">
        <v>22356</v>
      </c>
      <c r="M245" s="29">
        <v>22222</v>
      </c>
      <c r="N245" s="29">
        <v>21737</v>
      </c>
      <c r="O245" s="26">
        <v>21737</v>
      </c>
      <c r="P245" s="53">
        <v>25994000</v>
      </c>
      <c r="Q245" s="53">
        <v>25185000</v>
      </c>
      <c r="R245" s="53">
        <v>27662000</v>
      </c>
      <c r="S245" s="53">
        <v>26348000</v>
      </c>
      <c r="T245" s="54">
        <v>26966000</v>
      </c>
      <c r="U245" s="25" t="s">
        <v>1690</v>
      </c>
      <c r="V245" s="26" t="s">
        <v>100</v>
      </c>
      <c r="W245" s="26">
        <v>105</v>
      </c>
      <c r="X245" s="26">
        <v>3300</v>
      </c>
      <c r="Y245" s="26">
        <v>275</v>
      </c>
      <c r="Z245" s="26">
        <v>1250000</v>
      </c>
      <c r="AA245" s="222">
        <v>22</v>
      </c>
      <c r="AB245" s="26"/>
      <c r="AC245" s="94">
        <f t="shared" si="71"/>
        <v>31.428571428571427</v>
      </c>
      <c r="AD245" s="88">
        <f t="shared" si="72"/>
        <v>0.15181487785803008</v>
      </c>
      <c r="AE245" s="94">
        <f t="shared" si="73"/>
        <v>2.6190476190476191</v>
      </c>
      <c r="AF245" s="95">
        <f t="shared" si="74"/>
        <v>83.333333333333329</v>
      </c>
      <c r="AG245" s="95">
        <f t="shared" si="75"/>
        <v>11904.761904761905</v>
      </c>
      <c r="AH245" s="91">
        <f t="shared" si="76"/>
        <v>57.505635552284126</v>
      </c>
      <c r="AI245" s="25">
        <v>12</v>
      </c>
      <c r="AJ245" s="25">
        <v>86</v>
      </c>
      <c r="AK245" s="25">
        <v>1</v>
      </c>
      <c r="AL245" s="25"/>
      <c r="AM245" s="25"/>
      <c r="AN245" s="25"/>
      <c r="AO245" s="26"/>
      <c r="AP245" s="222">
        <v>16</v>
      </c>
      <c r="AQ245" s="25" t="s">
        <v>99</v>
      </c>
      <c r="AR245" s="25"/>
      <c r="AS245" s="25" t="s">
        <v>99</v>
      </c>
      <c r="AT245" s="25"/>
      <c r="AU245" s="25" t="s">
        <v>99</v>
      </c>
      <c r="AV245" s="26"/>
      <c r="AW245" s="25" t="s">
        <v>98</v>
      </c>
      <c r="AX245" s="26"/>
      <c r="AY245" s="25" t="s">
        <v>100</v>
      </c>
      <c r="AZ245" s="25" t="s">
        <v>100</v>
      </c>
      <c r="BA245" s="25" t="s">
        <v>100</v>
      </c>
      <c r="BB245" s="25" t="s">
        <v>100</v>
      </c>
      <c r="BC245" s="25" t="s">
        <v>98</v>
      </c>
      <c r="BD245" s="26" t="s">
        <v>117</v>
      </c>
      <c r="BE245" s="25" t="s">
        <v>1026</v>
      </c>
      <c r="BF245" s="26" t="s">
        <v>1691</v>
      </c>
      <c r="BG245" s="25">
        <v>197000</v>
      </c>
      <c r="BH245" s="25">
        <v>366000</v>
      </c>
      <c r="BI245" s="25">
        <v>243000</v>
      </c>
      <c r="BJ245" s="25">
        <v>134000</v>
      </c>
      <c r="BK245" s="25">
        <v>277000</v>
      </c>
      <c r="BL245" s="230">
        <f t="shared" ref="BL245:BL254" si="77">IF(OR(BK245="",BQ245=""),"",(BK245+BQ245)/O245)</f>
        <v>18.079771817638129</v>
      </c>
      <c r="BM245" s="25">
        <v>136000</v>
      </c>
      <c r="BN245" s="25">
        <v>123000</v>
      </c>
      <c r="BO245" s="25">
        <v>126000</v>
      </c>
      <c r="BP245" s="25">
        <v>139000</v>
      </c>
      <c r="BQ245" s="25">
        <v>116000</v>
      </c>
      <c r="BR245" s="25">
        <v>45000</v>
      </c>
      <c r="BS245" s="25">
        <v>9000</v>
      </c>
      <c r="BT245" s="25">
        <v>17000</v>
      </c>
      <c r="BU245" s="25">
        <v>13000</v>
      </c>
      <c r="BV245" s="25"/>
      <c r="BW245" s="25"/>
      <c r="BX245" s="25"/>
      <c r="BY245" s="25"/>
      <c r="BZ245" s="25"/>
      <c r="CA245" s="25"/>
      <c r="CB245" s="25"/>
      <c r="CC245" s="25"/>
      <c r="CD245" s="25"/>
      <c r="CE245" s="25"/>
      <c r="CF245" s="26"/>
      <c r="CG245" s="26" t="s">
        <v>98</v>
      </c>
      <c r="CH245" s="26" t="s">
        <v>118</v>
      </c>
      <c r="CI245" s="25" t="s">
        <v>130</v>
      </c>
      <c r="CJ245" s="26" t="s">
        <v>1692</v>
      </c>
      <c r="CK245" s="26" t="s">
        <v>105</v>
      </c>
      <c r="CL245" s="25" t="s">
        <v>98</v>
      </c>
      <c r="CM245" s="26" t="s">
        <v>1693</v>
      </c>
      <c r="CN245" s="25" t="s">
        <v>98</v>
      </c>
      <c r="CO245" s="26" t="s">
        <v>1694</v>
      </c>
      <c r="CP245" s="25" t="s">
        <v>98</v>
      </c>
      <c r="CQ245" s="25" t="s">
        <v>100</v>
      </c>
      <c r="CR245" s="25" t="s">
        <v>100</v>
      </c>
      <c r="CS245" s="25" t="s">
        <v>100</v>
      </c>
      <c r="CT245" s="26"/>
      <c r="CU245" s="25" t="s">
        <v>100</v>
      </c>
      <c r="CV245" s="25" t="s">
        <v>98</v>
      </c>
      <c r="CW245" s="25" t="s">
        <v>98</v>
      </c>
      <c r="CX245" s="25" t="s">
        <v>98</v>
      </c>
      <c r="CY245" s="25" t="s">
        <v>98</v>
      </c>
      <c r="CZ245" s="25" t="s">
        <v>98</v>
      </c>
      <c r="DA245" s="25" t="s">
        <v>100</v>
      </c>
      <c r="DB245" s="25" t="s">
        <v>98</v>
      </c>
      <c r="DC245" s="26" t="s">
        <v>1695</v>
      </c>
      <c r="DD245" s="25" t="s">
        <v>98</v>
      </c>
      <c r="DE245" s="25" t="s">
        <v>100</v>
      </c>
      <c r="DF245" s="25" t="s">
        <v>100</v>
      </c>
      <c r="DG245" s="25" t="s">
        <v>98</v>
      </c>
      <c r="DH245" s="25" t="s">
        <v>100</v>
      </c>
      <c r="DI245" s="25" t="s">
        <v>98</v>
      </c>
      <c r="DJ245" s="26" t="s">
        <v>1696</v>
      </c>
      <c r="DK245" s="32" t="s">
        <v>1697</v>
      </c>
    </row>
    <row r="246" spans="1:115" s="33" customFormat="1" ht="21.75" customHeight="1" x14ac:dyDescent="0.25">
      <c r="A246" s="17">
        <v>192</v>
      </c>
      <c r="B246" s="18" t="s">
        <v>1671</v>
      </c>
      <c r="C246" s="18" t="s">
        <v>109</v>
      </c>
      <c r="D246" s="19" t="s">
        <v>1672</v>
      </c>
      <c r="E246" s="20" t="s">
        <v>1673</v>
      </c>
      <c r="F246" s="20" t="s">
        <v>1674</v>
      </c>
      <c r="G246" s="18" t="s">
        <v>1675</v>
      </c>
      <c r="H246" s="18" t="s">
        <v>1676</v>
      </c>
      <c r="I246" s="20" t="s">
        <v>1677</v>
      </c>
      <c r="J246" s="18" t="s">
        <v>1678</v>
      </c>
      <c r="K246" s="21">
        <v>23575</v>
      </c>
      <c r="L246" s="21">
        <v>23228</v>
      </c>
      <c r="M246" s="22">
        <v>22934</v>
      </c>
      <c r="N246" s="22">
        <v>22713</v>
      </c>
      <c r="O246" s="46">
        <v>22436</v>
      </c>
      <c r="P246" s="51">
        <v>25830000</v>
      </c>
      <c r="Q246" s="51">
        <v>26666000</v>
      </c>
      <c r="R246" s="51">
        <v>31537000</v>
      </c>
      <c r="S246" s="51">
        <v>27669000</v>
      </c>
      <c r="T246" s="52">
        <v>29299000</v>
      </c>
      <c r="U246" s="18" t="s">
        <v>1679</v>
      </c>
      <c r="V246" s="19" t="s">
        <v>100</v>
      </c>
      <c r="W246" s="19">
        <v>135</v>
      </c>
      <c r="X246" s="19">
        <v>3144</v>
      </c>
      <c r="Y246" s="19">
        <v>400</v>
      </c>
      <c r="Z246" s="19">
        <v>1200000</v>
      </c>
      <c r="AA246" s="223">
        <v>25</v>
      </c>
      <c r="AB246" s="19">
        <v>90000</v>
      </c>
      <c r="AC246" s="94">
        <f t="shared" si="71"/>
        <v>23.288888888888888</v>
      </c>
      <c r="AD246" s="88">
        <f t="shared" si="72"/>
        <v>0.14013193082545908</v>
      </c>
      <c r="AE246" s="94">
        <f t="shared" si="73"/>
        <v>2.9629629629629628</v>
      </c>
      <c r="AF246" s="95">
        <f t="shared" si="74"/>
        <v>127.2264631043257</v>
      </c>
      <c r="AG246" s="95">
        <f t="shared" si="75"/>
        <v>8888.8888888888887</v>
      </c>
      <c r="AH246" s="91">
        <f t="shared" si="76"/>
        <v>53.485469780709572</v>
      </c>
      <c r="AI246" s="18">
        <v>7</v>
      </c>
      <c r="AJ246" s="18">
        <v>78</v>
      </c>
      <c r="AK246" s="18">
        <v>10</v>
      </c>
      <c r="AL246" s="18"/>
      <c r="AM246" s="18"/>
      <c r="AN246" s="18">
        <v>5</v>
      </c>
      <c r="AO246" s="19"/>
      <c r="AP246" s="223">
        <v>17</v>
      </c>
      <c r="AQ246" s="18" t="s">
        <v>99</v>
      </c>
      <c r="AR246" s="18"/>
      <c r="AS246" s="18" t="s">
        <v>99</v>
      </c>
      <c r="AT246" s="18"/>
      <c r="AU246" s="18" t="s">
        <v>99</v>
      </c>
      <c r="AV246" s="19"/>
      <c r="AW246" s="18" t="s">
        <v>98</v>
      </c>
      <c r="AX246" s="19"/>
      <c r="AY246" s="18" t="s">
        <v>100</v>
      </c>
      <c r="AZ246" s="18" t="s">
        <v>100</v>
      </c>
      <c r="BA246" s="18" t="s">
        <v>100</v>
      </c>
      <c r="BB246" s="18" t="s">
        <v>100</v>
      </c>
      <c r="BC246" s="18" t="s">
        <v>98</v>
      </c>
      <c r="BD246" s="19" t="s">
        <v>1680</v>
      </c>
      <c r="BE246" s="18" t="s">
        <v>102</v>
      </c>
      <c r="BF246" s="19"/>
      <c r="BG246" s="18">
        <v>247948</v>
      </c>
      <c r="BH246" s="18">
        <v>260693</v>
      </c>
      <c r="BI246" s="18">
        <v>284634</v>
      </c>
      <c r="BJ246" s="18">
        <v>279622</v>
      </c>
      <c r="BK246" s="18">
        <v>331224</v>
      </c>
      <c r="BL246" s="230">
        <f t="shared" si="77"/>
        <v>17.905464432162596</v>
      </c>
      <c r="BM246" s="18">
        <v>77996</v>
      </c>
      <c r="BN246" s="18">
        <v>83510</v>
      </c>
      <c r="BO246" s="18">
        <v>55611</v>
      </c>
      <c r="BP246" s="18">
        <v>79106</v>
      </c>
      <c r="BQ246" s="18">
        <v>70503</v>
      </c>
      <c r="BR246" s="18">
        <v>83000</v>
      </c>
      <c r="BS246" s="18"/>
      <c r="BT246" s="18">
        <v>50500</v>
      </c>
      <c r="BU246" s="18">
        <v>41900</v>
      </c>
      <c r="BV246" s="18">
        <v>28500</v>
      </c>
      <c r="BW246" s="18"/>
      <c r="BX246" s="18"/>
      <c r="BY246" s="18"/>
      <c r="BZ246" s="18"/>
      <c r="CA246" s="18"/>
      <c r="CB246" s="18">
        <v>22000</v>
      </c>
      <c r="CC246" s="18">
        <v>22000</v>
      </c>
      <c r="CD246" s="18">
        <v>22000</v>
      </c>
      <c r="CE246" s="18">
        <v>22000</v>
      </c>
      <c r="CF246" s="19">
        <v>22000</v>
      </c>
      <c r="CG246" s="19" t="s">
        <v>100</v>
      </c>
      <c r="CH246" s="19" t="s">
        <v>143</v>
      </c>
      <c r="CI246" s="18" t="s">
        <v>104</v>
      </c>
      <c r="CJ246" s="19" t="s">
        <v>1681</v>
      </c>
      <c r="CK246" s="19" t="s">
        <v>105</v>
      </c>
      <c r="CL246" s="18" t="s">
        <v>100</v>
      </c>
      <c r="CM246" s="19"/>
      <c r="CN246" s="18" t="s">
        <v>100</v>
      </c>
      <c r="CO246" s="19"/>
      <c r="CP246" s="18" t="s">
        <v>98</v>
      </c>
      <c r="CQ246" s="18" t="s">
        <v>100</v>
      </c>
      <c r="CR246" s="18" t="s">
        <v>98</v>
      </c>
      <c r="CS246" s="18" t="s">
        <v>100</v>
      </c>
      <c r="CT246" s="19"/>
      <c r="CU246" s="18" t="s">
        <v>98</v>
      </c>
      <c r="CV246" s="18" t="s">
        <v>98</v>
      </c>
      <c r="CW246" s="18" t="s">
        <v>100</v>
      </c>
      <c r="CX246" s="18" t="s">
        <v>98</v>
      </c>
      <c r="CY246" s="18" t="s">
        <v>100</v>
      </c>
      <c r="CZ246" s="18" t="s">
        <v>100</v>
      </c>
      <c r="DA246" s="18" t="s">
        <v>100</v>
      </c>
      <c r="DB246" s="18" t="s">
        <v>100</v>
      </c>
      <c r="DC246" s="19"/>
      <c r="DD246" s="18" t="s">
        <v>98</v>
      </c>
      <c r="DE246" s="18" t="s">
        <v>100</v>
      </c>
      <c r="DF246" s="18" t="s">
        <v>100</v>
      </c>
      <c r="DG246" s="18" t="s">
        <v>100</v>
      </c>
      <c r="DH246" s="18" t="s">
        <v>100</v>
      </c>
      <c r="DI246" s="18" t="s">
        <v>100</v>
      </c>
      <c r="DJ246" s="19"/>
      <c r="DK246" s="23"/>
    </row>
    <row r="247" spans="1:115" s="33" customFormat="1" ht="21.75" customHeight="1" x14ac:dyDescent="0.25">
      <c r="A247" s="17">
        <v>6</v>
      </c>
      <c r="B247" s="18" t="s">
        <v>156</v>
      </c>
      <c r="C247" s="18" t="s">
        <v>109</v>
      </c>
      <c r="D247" s="19" t="s">
        <v>157</v>
      </c>
      <c r="E247" s="20" t="s">
        <v>158</v>
      </c>
      <c r="F247" s="20" t="s">
        <v>159</v>
      </c>
      <c r="G247" s="18" t="s">
        <v>160</v>
      </c>
      <c r="H247" s="18" t="s">
        <v>161</v>
      </c>
      <c r="I247" s="20" t="s">
        <v>162</v>
      </c>
      <c r="J247" s="18" t="s">
        <v>160</v>
      </c>
      <c r="K247" s="21">
        <v>22649</v>
      </c>
      <c r="L247" s="21">
        <v>22595</v>
      </c>
      <c r="M247" s="18">
        <v>22389</v>
      </c>
      <c r="N247" s="18">
        <v>22215</v>
      </c>
      <c r="O247" s="19">
        <v>22535</v>
      </c>
      <c r="P247" s="51">
        <v>29001000</v>
      </c>
      <c r="Q247" s="51">
        <v>29266000</v>
      </c>
      <c r="R247" s="51">
        <v>32194000</v>
      </c>
      <c r="S247" s="51">
        <v>30488000</v>
      </c>
      <c r="T247" s="52">
        <v>32235000</v>
      </c>
      <c r="U247" s="18" t="s">
        <v>163</v>
      </c>
      <c r="V247" s="19" t="s">
        <v>100</v>
      </c>
      <c r="W247" s="19">
        <v>130</v>
      </c>
      <c r="X247" s="19">
        <v>2903</v>
      </c>
      <c r="Y247" s="19">
        <v>235</v>
      </c>
      <c r="Z247" s="19">
        <v>1129000</v>
      </c>
      <c r="AA247" s="223">
        <v>27</v>
      </c>
      <c r="AB247" s="19">
        <v>892371</v>
      </c>
      <c r="AC247" s="94">
        <f t="shared" si="71"/>
        <v>22.330769230769231</v>
      </c>
      <c r="AD247" s="88">
        <f t="shared" si="72"/>
        <v>0.12882183270468162</v>
      </c>
      <c r="AE247" s="94">
        <f t="shared" si="73"/>
        <v>1.8076923076923077</v>
      </c>
      <c r="AF247" s="95">
        <f t="shared" si="74"/>
        <v>80.9507406131588</v>
      </c>
      <c r="AG247" s="95">
        <f t="shared" si="75"/>
        <v>8684.6153846153848</v>
      </c>
      <c r="AH247" s="91">
        <f t="shared" si="76"/>
        <v>50.09984468604393</v>
      </c>
      <c r="AI247" s="18">
        <v>13</v>
      </c>
      <c r="AJ247" s="18">
        <v>82</v>
      </c>
      <c r="AK247" s="18">
        <v>2</v>
      </c>
      <c r="AL247" s="18"/>
      <c r="AM247" s="18"/>
      <c r="AN247" s="18">
        <v>1</v>
      </c>
      <c r="AO247" s="19">
        <v>2</v>
      </c>
      <c r="AP247" s="223">
        <v>20</v>
      </c>
      <c r="AQ247" s="35">
        <v>0.5</v>
      </c>
      <c r="AR247" s="18"/>
      <c r="AS247" s="35">
        <v>0.25</v>
      </c>
      <c r="AT247" s="18"/>
      <c r="AU247" s="18" t="s">
        <v>99</v>
      </c>
      <c r="AV247" s="19"/>
      <c r="AW247" s="18" t="s">
        <v>98</v>
      </c>
      <c r="AX247" s="19"/>
      <c r="AY247" s="18" t="s">
        <v>98</v>
      </c>
      <c r="AZ247" s="18" t="s">
        <v>100</v>
      </c>
      <c r="BA247" s="18" t="s">
        <v>100</v>
      </c>
      <c r="BB247" s="18" t="s">
        <v>100</v>
      </c>
      <c r="BC247" s="18" t="s">
        <v>100</v>
      </c>
      <c r="BD247" s="19"/>
      <c r="BE247" s="18" t="s">
        <v>102</v>
      </c>
      <c r="BF247" s="19"/>
      <c r="BG247" s="18">
        <v>213</v>
      </c>
      <c r="BH247" s="18">
        <v>228</v>
      </c>
      <c r="BI247" s="18">
        <v>256</v>
      </c>
      <c r="BJ247" s="18">
        <v>277</v>
      </c>
      <c r="BK247" s="18">
        <v>314</v>
      </c>
      <c r="BL247" s="230">
        <f t="shared" si="77"/>
        <v>1.6197026847126691E-2</v>
      </c>
      <c r="BM247" s="18">
        <v>63</v>
      </c>
      <c r="BN247" s="18">
        <v>45</v>
      </c>
      <c r="BO247" s="18">
        <v>76</v>
      </c>
      <c r="BP247" s="18">
        <v>52</v>
      </c>
      <c r="BQ247" s="18">
        <v>51</v>
      </c>
      <c r="BR247" s="18">
        <v>27</v>
      </c>
      <c r="BS247" s="18">
        <v>36</v>
      </c>
      <c r="BT247" s="18">
        <v>50</v>
      </c>
      <c r="BU247" s="18">
        <v>52</v>
      </c>
      <c r="BV247" s="18">
        <v>50</v>
      </c>
      <c r="BW247" s="18">
        <v>25</v>
      </c>
      <c r="BX247" s="18">
        <v>30</v>
      </c>
      <c r="BY247" s="18"/>
      <c r="BZ247" s="18">
        <v>10</v>
      </c>
      <c r="CA247" s="18">
        <v>2</v>
      </c>
      <c r="CB247" s="18">
        <v>5</v>
      </c>
      <c r="CC247" s="18">
        <v>5</v>
      </c>
      <c r="CD247" s="18">
        <v>5</v>
      </c>
      <c r="CE247" s="18">
        <v>5</v>
      </c>
      <c r="CF247" s="19">
        <v>5</v>
      </c>
      <c r="CG247" s="19" t="s">
        <v>98</v>
      </c>
      <c r="CH247" s="19" t="s">
        <v>103</v>
      </c>
      <c r="CI247" s="18" t="s">
        <v>164</v>
      </c>
      <c r="CJ247" s="19"/>
      <c r="CK247" s="19" t="s">
        <v>105</v>
      </c>
      <c r="CL247" s="18" t="s">
        <v>98</v>
      </c>
      <c r="CM247" s="19" t="s">
        <v>165</v>
      </c>
      <c r="CN247" s="18" t="s">
        <v>98</v>
      </c>
      <c r="CO247" s="19" t="s">
        <v>166</v>
      </c>
      <c r="CP247" s="18" t="s">
        <v>98</v>
      </c>
      <c r="CQ247" s="18" t="s">
        <v>98</v>
      </c>
      <c r="CR247" s="18" t="s">
        <v>100</v>
      </c>
      <c r="CS247" s="18" t="s">
        <v>100</v>
      </c>
      <c r="CT247" s="19"/>
      <c r="CU247" s="18" t="s">
        <v>100</v>
      </c>
      <c r="CV247" s="18" t="s">
        <v>98</v>
      </c>
      <c r="CW247" s="18" t="s">
        <v>98</v>
      </c>
      <c r="CX247" s="18" t="s">
        <v>100</v>
      </c>
      <c r="CY247" s="18" t="s">
        <v>100</v>
      </c>
      <c r="CZ247" s="18" t="s">
        <v>100</v>
      </c>
      <c r="DA247" s="18" t="s">
        <v>100</v>
      </c>
      <c r="DB247" s="18" t="s">
        <v>100</v>
      </c>
      <c r="DC247" s="19"/>
      <c r="DD247" s="18" t="s">
        <v>98</v>
      </c>
      <c r="DE247" s="18" t="s">
        <v>100</v>
      </c>
      <c r="DF247" s="18" t="s">
        <v>100</v>
      </c>
      <c r="DG247" s="18" t="s">
        <v>100</v>
      </c>
      <c r="DH247" s="18" t="s">
        <v>100</v>
      </c>
      <c r="DI247" s="18" t="s">
        <v>100</v>
      </c>
      <c r="DJ247" s="19"/>
      <c r="DK247" s="23"/>
    </row>
    <row r="248" spans="1:115" s="33" customFormat="1" ht="21.75" customHeight="1" x14ac:dyDescent="0.25">
      <c r="A248" s="17">
        <v>7</v>
      </c>
      <c r="B248" s="18" t="s">
        <v>167</v>
      </c>
      <c r="C248" s="18" t="s">
        <v>168</v>
      </c>
      <c r="D248" s="19" t="s">
        <v>169</v>
      </c>
      <c r="E248" s="20" t="s">
        <v>170</v>
      </c>
      <c r="F248" s="20" t="s">
        <v>171</v>
      </c>
      <c r="G248" s="18" t="s">
        <v>172</v>
      </c>
      <c r="H248" s="18" t="s">
        <v>173</v>
      </c>
      <c r="I248" s="20" t="s">
        <v>174</v>
      </c>
      <c r="J248" s="18" t="s">
        <v>175</v>
      </c>
      <c r="K248" s="21">
        <v>25090</v>
      </c>
      <c r="L248" s="21">
        <v>25000</v>
      </c>
      <c r="M248" s="22">
        <v>23758</v>
      </c>
      <c r="N248" s="22">
        <v>23571</v>
      </c>
      <c r="O248" s="46">
        <v>23571</v>
      </c>
      <c r="P248" s="51">
        <v>31571000</v>
      </c>
      <c r="Q248" s="51">
        <v>30971000</v>
      </c>
      <c r="R248" s="51">
        <v>34824000</v>
      </c>
      <c r="S248" s="51">
        <v>32839000</v>
      </c>
      <c r="T248" s="52">
        <v>34498000</v>
      </c>
      <c r="U248" s="18" t="s">
        <v>176</v>
      </c>
      <c r="V248" s="19" t="s">
        <v>100</v>
      </c>
      <c r="W248" s="19">
        <v>150</v>
      </c>
      <c r="X248" s="19">
        <v>2814</v>
      </c>
      <c r="Y248" s="19">
        <v>252</v>
      </c>
      <c r="Z248" s="19">
        <v>980172</v>
      </c>
      <c r="AA248" s="223">
        <v>24</v>
      </c>
      <c r="AB248" s="19">
        <v>614914</v>
      </c>
      <c r="AC248" s="94">
        <f t="shared" si="71"/>
        <v>18.760000000000002</v>
      </c>
      <c r="AD248" s="88">
        <f t="shared" si="72"/>
        <v>0.11938398879979636</v>
      </c>
      <c r="AE248" s="94">
        <f t="shared" si="73"/>
        <v>1.68</v>
      </c>
      <c r="AF248" s="95">
        <f t="shared" si="74"/>
        <v>89.552238805970148</v>
      </c>
      <c r="AG248" s="95">
        <f t="shared" si="75"/>
        <v>6534.48</v>
      </c>
      <c r="AH248" s="91">
        <f t="shared" si="76"/>
        <v>41.583810614738447</v>
      </c>
      <c r="AI248" s="18">
        <v>10</v>
      </c>
      <c r="AJ248" s="18">
        <v>86</v>
      </c>
      <c r="AK248" s="18"/>
      <c r="AL248" s="18"/>
      <c r="AM248" s="18"/>
      <c r="AN248" s="18">
        <v>4</v>
      </c>
      <c r="AO248" s="19"/>
      <c r="AP248" s="223">
        <v>45</v>
      </c>
      <c r="AQ248" s="35">
        <v>1</v>
      </c>
      <c r="AR248" s="18"/>
      <c r="AS248" s="35">
        <v>0.5</v>
      </c>
      <c r="AT248" s="18"/>
      <c r="AU248" s="35">
        <v>0.5</v>
      </c>
      <c r="AV248" s="19"/>
      <c r="AW248" s="18" t="s">
        <v>98</v>
      </c>
      <c r="AX248" s="19"/>
      <c r="AY248" s="18" t="s">
        <v>100</v>
      </c>
      <c r="AZ248" s="18" t="s">
        <v>100</v>
      </c>
      <c r="BA248" s="18" t="s">
        <v>100</v>
      </c>
      <c r="BB248" s="18" t="s">
        <v>100</v>
      </c>
      <c r="BC248" s="18" t="s">
        <v>98</v>
      </c>
      <c r="BD248" s="19" t="s">
        <v>177</v>
      </c>
      <c r="BE248" s="18" t="s">
        <v>102</v>
      </c>
      <c r="BF248" s="19"/>
      <c r="BG248" s="18">
        <v>176204</v>
      </c>
      <c r="BH248" s="18">
        <v>224078</v>
      </c>
      <c r="BI248" s="18">
        <v>199911</v>
      </c>
      <c r="BJ248" s="18">
        <v>175815</v>
      </c>
      <c r="BK248" s="18">
        <v>240617</v>
      </c>
      <c r="BL248" s="230">
        <f t="shared" si="77"/>
        <v>15.711552331254508</v>
      </c>
      <c r="BM248" s="18">
        <v>140687</v>
      </c>
      <c r="BN248" s="18">
        <v>114222</v>
      </c>
      <c r="BO248" s="18">
        <v>102897</v>
      </c>
      <c r="BP248" s="18">
        <v>122767</v>
      </c>
      <c r="BQ248" s="18">
        <v>129720</v>
      </c>
      <c r="BR248" s="18">
        <v>195258</v>
      </c>
      <c r="BS248" s="18">
        <v>92347</v>
      </c>
      <c r="BT248" s="18">
        <v>122100</v>
      </c>
      <c r="BU248" s="18">
        <v>76300</v>
      </c>
      <c r="BV248" s="18">
        <v>118956</v>
      </c>
      <c r="BW248" s="18"/>
      <c r="BX248" s="18"/>
      <c r="BY248" s="18"/>
      <c r="BZ248" s="18"/>
      <c r="CA248" s="18"/>
      <c r="CB248" s="18">
        <v>8000</v>
      </c>
      <c r="CC248" s="18">
        <v>8000</v>
      </c>
      <c r="CD248" s="18">
        <v>8000</v>
      </c>
      <c r="CE248" s="18">
        <v>8000</v>
      </c>
      <c r="CF248" s="19">
        <v>8000</v>
      </c>
      <c r="CG248" s="19" t="s">
        <v>98</v>
      </c>
      <c r="CH248" s="19" t="s">
        <v>143</v>
      </c>
      <c r="CI248" s="18" t="s">
        <v>104</v>
      </c>
      <c r="CJ248" s="19"/>
      <c r="CK248" s="19" t="s">
        <v>105</v>
      </c>
      <c r="CL248" s="18" t="s">
        <v>98</v>
      </c>
      <c r="CM248" s="19" t="s">
        <v>178</v>
      </c>
      <c r="CN248" s="18" t="s">
        <v>98</v>
      </c>
      <c r="CO248" s="19" t="s">
        <v>179</v>
      </c>
      <c r="CP248" s="18" t="s">
        <v>98</v>
      </c>
      <c r="CQ248" s="18" t="s">
        <v>100</v>
      </c>
      <c r="CR248" s="18" t="s">
        <v>100</v>
      </c>
      <c r="CS248" s="18" t="s">
        <v>100</v>
      </c>
      <c r="CT248" s="19"/>
      <c r="CU248" s="18" t="s">
        <v>100</v>
      </c>
      <c r="CV248" s="18" t="s">
        <v>100</v>
      </c>
      <c r="CW248" s="18" t="s">
        <v>98</v>
      </c>
      <c r="CX248" s="18" t="s">
        <v>98</v>
      </c>
      <c r="CY248" s="18" t="s">
        <v>100</v>
      </c>
      <c r="CZ248" s="18" t="s">
        <v>98</v>
      </c>
      <c r="DA248" s="18" t="s">
        <v>100</v>
      </c>
      <c r="DB248" s="18" t="s">
        <v>100</v>
      </c>
      <c r="DC248" s="19"/>
      <c r="DD248" s="18" t="s">
        <v>98</v>
      </c>
      <c r="DE248" s="18" t="s">
        <v>98</v>
      </c>
      <c r="DF248" s="18" t="s">
        <v>100</v>
      </c>
      <c r="DG248" s="18" t="s">
        <v>98</v>
      </c>
      <c r="DH248" s="18" t="s">
        <v>100</v>
      </c>
      <c r="DI248" s="18" t="s">
        <v>100</v>
      </c>
      <c r="DJ248" s="19"/>
      <c r="DK248" s="23"/>
    </row>
    <row r="249" spans="1:115" s="11" customFormat="1" ht="21.75" customHeight="1" x14ac:dyDescent="0.25">
      <c r="A249" s="17">
        <v>180</v>
      </c>
      <c r="B249" s="18" t="s">
        <v>1582</v>
      </c>
      <c r="C249" s="18" t="s">
        <v>1583</v>
      </c>
      <c r="D249" s="19" t="s">
        <v>1584</v>
      </c>
      <c r="E249" s="20" t="s">
        <v>1585</v>
      </c>
      <c r="F249" s="20" t="s">
        <v>1586</v>
      </c>
      <c r="G249" s="18" t="s">
        <v>1587</v>
      </c>
      <c r="H249" s="18" t="s">
        <v>1588</v>
      </c>
      <c r="I249" s="20" t="s">
        <v>1589</v>
      </c>
      <c r="J249" s="18" t="s">
        <v>1590</v>
      </c>
      <c r="K249" s="21">
        <v>27104</v>
      </c>
      <c r="L249" s="21">
        <v>26818</v>
      </c>
      <c r="M249" s="22">
        <v>25259</v>
      </c>
      <c r="N249" s="22">
        <v>25370</v>
      </c>
      <c r="O249" s="46">
        <v>25154</v>
      </c>
      <c r="P249" s="51">
        <v>35257000</v>
      </c>
      <c r="Q249" s="51">
        <v>34911000</v>
      </c>
      <c r="R249" s="51">
        <v>37609000</v>
      </c>
      <c r="S249" s="51">
        <v>37794000</v>
      </c>
      <c r="T249" s="52">
        <v>35555000</v>
      </c>
      <c r="U249" s="18" t="s">
        <v>1591</v>
      </c>
      <c r="V249" s="19" t="s">
        <v>100</v>
      </c>
      <c r="W249" s="19">
        <v>140</v>
      </c>
      <c r="X249" s="19">
        <v>1962</v>
      </c>
      <c r="Y249" s="19">
        <v>1373</v>
      </c>
      <c r="Z249" s="19">
        <v>1445845</v>
      </c>
      <c r="AA249" s="223">
        <v>26</v>
      </c>
      <c r="AB249" s="19">
        <v>925601</v>
      </c>
      <c r="AC249" s="94">
        <f t="shared" si="71"/>
        <v>14.014285714285714</v>
      </c>
      <c r="AD249" s="88">
        <f t="shared" si="72"/>
        <v>7.7999522938697621E-2</v>
      </c>
      <c r="AE249" s="94">
        <f t="shared" si="73"/>
        <v>9.8071428571428569</v>
      </c>
      <c r="AF249" s="95">
        <f t="shared" si="74"/>
        <v>699.796126401631</v>
      </c>
      <c r="AG249" s="95">
        <f t="shared" si="75"/>
        <v>10327.464285714286</v>
      </c>
      <c r="AH249" s="91">
        <f t="shared" si="76"/>
        <v>57.47972489464896</v>
      </c>
      <c r="AI249" s="18">
        <v>1</v>
      </c>
      <c r="AJ249" s="18">
        <v>99</v>
      </c>
      <c r="AK249" s="18"/>
      <c r="AL249" s="18"/>
      <c r="AM249" s="18"/>
      <c r="AN249" s="18"/>
      <c r="AO249" s="19"/>
      <c r="AP249" s="223">
        <v>15</v>
      </c>
      <c r="AQ249" s="18"/>
      <c r="AR249" s="18">
        <v>20</v>
      </c>
      <c r="AS249" s="18"/>
      <c r="AT249" s="18">
        <v>30</v>
      </c>
      <c r="AU249" s="35">
        <v>0.5</v>
      </c>
      <c r="AV249" s="19"/>
      <c r="AW249" s="18" t="s">
        <v>98</v>
      </c>
      <c r="AX249" s="19"/>
      <c r="AY249" s="18" t="s">
        <v>100</v>
      </c>
      <c r="AZ249" s="18" t="s">
        <v>98</v>
      </c>
      <c r="BA249" s="18" t="s">
        <v>100</v>
      </c>
      <c r="BB249" s="18" t="s">
        <v>100</v>
      </c>
      <c r="BC249" s="18" t="s">
        <v>100</v>
      </c>
      <c r="BD249" s="19"/>
      <c r="BE249" s="18" t="s">
        <v>102</v>
      </c>
      <c r="BF249" s="19"/>
      <c r="BG249" s="18">
        <v>317041</v>
      </c>
      <c r="BH249" s="18">
        <v>320437</v>
      </c>
      <c r="BI249" s="18">
        <v>377196</v>
      </c>
      <c r="BJ249" s="18">
        <v>370989</v>
      </c>
      <c r="BK249" s="18">
        <v>375054</v>
      </c>
      <c r="BL249" s="230">
        <f t="shared" si="77"/>
        <v>22.662121332591237</v>
      </c>
      <c r="BM249" s="18">
        <v>137505</v>
      </c>
      <c r="BN249" s="18">
        <v>119182</v>
      </c>
      <c r="BO249" s="18">
        <v>178262</v>
      </c>
      <c r="BP249" s="18">
        <v>140031</v>
      </c>
      <c r="BQ249" s="18">
        <v>194989</v>
      </c>
      <c r="BR249" s="18">
        <v>311312</v>
      </c>
      <c r="BS249" s="18">
        <v>127935</v>
      </c>
      <c r="BT249" s="18">
        <v>23056</v>
      </c>
      <c r="BU249" s="18">
        <v>245246</v>
      </c>
      <c r="BV249" s="18">
        <v>213685</v>
      </c>
      <c r="BW249" s="18">
        <v>28010</v>
      </c>
      <c r="BX249" s="18"/>
      <c r="BY249" s="18"/>
      <c r="BZ249" s="18"/>
      <c r="CA249" s="18">
        <v>3514</v>
      </c>
      <c r="CB249" s="18">
        <v>123986</v>
      </c>
      <c r="CC249" s="18">
        <v>106966</v>
      </c>
      <c r="CD249" s="18">
        <v>125087</v>
      </c>
      <c r="CE249" s="18">
        <v>127796</v>
      </c>
      <c r="CF249" s="19">
        <v>134175</v>
      </c>
      <c r="CG249" s="19" t="s">
        <v>100</v>
      </c>
      <c r="CH249" s="19" t="s">
        <v>143</v>
      </c>
      <c r="CI249" s="18" t="s">
        <v>191</v>
      </c>
      <c r="CJ249" s="19" t="s">
        <v>1592</v>
      </c>
      <c r="CK249" s="19" t="s">
        <v>105</v>
      </c>
      <c r="CL249" s="18" t="s">
        <v>100</v>
      </c>
      <c r="CM249" s="19"/>
      <c r="CN249" s="18" t="s">
        <v>98</v>
      </c>
      <c r="CO249" s="19" t="s">
        <v>179</v>
      </c>
      <c r="CP249" s="18" t="s">
        <v>98</v>
      </c>
      <c r="CQ249" s="18" t="s">
        <v>98</v>
      </c>
      <c r="CR249" s="18" t="s">
        <v>100</v>
      </c>
      <c r="CS249" s="18" t="s">
        <v>100</v>
      </c>
      <c r="CT249" s="19"/>
      <c r="CU249" s="18" t="s">
        <v>100</v>
      </c>
      <c r="CV249" s="18" t="s">
        <v>98</v>
      </c>
      <c r="CW249" s="18" t="s">
        <v>98</v>
      </c>
      <c r="CX249" s="18" t="s">
        <v>98</v>
      </c>
      <c r="CY249" s="18" t="s">
        <v>100</v>
      </c>
      <c r="CZ249" s="18" t="s">
        <v>98</v>
      </c>
      <c r="DA249" s="18" t="s">
        <v>100</v>
      </c>
      <c r="DB249" s="18" t="s">
        <v>100</v>
      </c>
      <c r="DC249" s="19"/>
      <c r="DD249" s="18" t="s">
        <v>98</v>
      </c>
      <c r="DE249" s="18" t="s">
        <v>100</v>
      </c>
      <c r="DF249" s="18" t="s">
        <v>100</v>
      </c>
      <c r="DG249" s="18" t="s">
        <v>100</v>
      </c>
      <c r="DH249" s="18" t="s">
        <v>98</v>
      </c>
      <c r="DI249" s="18" t="s">
        <v>100</v>
      </c>
      <c r="DJ249" s="19"/>
      <c r="DK249" s="23" t="s">
        <v>1593</v>
      </c>
    </row>
    <row r="250" spans="1:115" s="11" customFormat="1" ht="21.75" customHeight="1" x14ac:dyDescent="0.25">
      <c r="A250" s="24">
        <v>140</v>
      </c>
      <c r="B250" s="25" t="s">
        <v>1271</v>
      </c>
      <c r="C250" s="25" t="s">
        <v>109</v>
      </c>
      <c r="D250" s="26" t="s">
        <v>1272</v>
      </c>
      <c r="E250" s="27" t="s">
        <v>1273</v>
      </c>
      <c r="F250" s="27" t="s">
        <v>1274</v>
      </c>
      <c r="G250" s="25" t="s">
        <v>1275</v>
      </c>
      <c r="H250" s="25" t="s">
        <v>1276</v>
      </c>
      <c r="I250" s="27" t="s">
        <v>1277</v>
      </c>
      <c r="J250" s="25" t="s">
        <v>1278</v>
      </c>
      <c r="K250" s="28">
        <v>34301</v>
      </c>
      <c r="L250" s="28">
        <v>34184</v>
      </c>
      <c r="M250" s="29">
        <v>34102</v>
      </c>
      <c r="N250" s="29">
        <v>33953</v>
      </c>
      <c r="O250" s="47">
        <v>33703</v>
      </c>
      <c r="P250" s="53">
        <v>45223000</v>
      </c>
      <c r="Q250" s="53">
        <v>46884000</v>
      </c>
      <c r="R250" s="53">
        <v>48964000</v>
      </c>
      <c r="S250" s="53">
        <v>50455000</v>
      </c>
      <c r="T250" s="54">
        <v>49576000</v>
      </c>
      <c r="U250" s="25" t="s">
        <v>1279</v>
      </c>
      <c r="V250" s="26" t="s">
        <v>100</v>
      </c>
      <c r="W250" s="26">
        <v>139</v>
      </c>
      <c r="X250" s="26">
        <v>4885</v>
      </c>
      <c r="Y250" s="26">
        <v>402</v>
      </c>
      <c r="Z250" s="26">
        <v>1596155</v>
      </c>
      <c r="AA250" s="222">
        <v>24</v>
      </c>
      <c r="AB250" s="26">
        <v>2610922</v>
      </c>
      <c r="AC250" s="94">
        <f t="shared" si="71"/>
        <v>35.143884892086334</v>
      </c>
      <c r="AD250" s="88">
        <f t="shared" si="72"/>
        <v>0.14494258671334895</v>
      </c>
      <c r="AE250" s="94">
        <f t="shared" si="73"/>
        <v>2.8920863309352516</v>
      </c>
      <c r="AF250" s="95">
        <f t="shared" si="74"/>
        <v>82.292732855680654</v>
      </c>
      <c r="AG250" s="95">
        <f t="shared" si="75"/>
        <v>11483.129496402878</v>
      </c>
      <c r="AH250" s="91">
        <f t="shared" si="76"/>
        <v>47.359433878289764</v>
      </c>
      <c r="AI250" s="25">
        <v>10</v>
      </c>
      <c r="AJ250" s="25">
        <v>86</v>
      </c>
      <c r="AK250" s="25">
        <v>1</v>
      </c>
      <c r="AL250" s="25">
        <v>2</v>
      </c>
      <c r="AM250" s="25"/>
      <c r="AN250" s="25">
        <v>1</v>
      </c>
      <c r="AO250" s="26"/>
      <c r="AP250" s="222">
        <v>22</v>
      </c>
      <c r="AQ250" s="30">
        <v>1</v>
      </c>
      <c r="AR250" s="25"/>
      <c r="AS250" s="30">
        <v>1</v>
      </c>
      <c r="AT250" s="25"/>
      <c r="AU250" s="30">
        <v>0.5</v>
      </c>
      <c r="AV250" s="26"/>
      <c r="AW250" s="25" t="s">
        <v>98</v>
      </c>
      <c r="AX250" s="26"/>
      <c r="AY250" s="25" t="s">
        <v>98</v>
      </c>
      <c r="AZ250" s="25" t="s">
        <v>100</v>
      </c>
      <c r="BA250" s="25" t="s">
        <v>100</v>
      </c>
      <c r="BB250" s="25" t="s">
        <v>100</v>
      </c>
      <c r="BC250" s="25" t="s">
        <v>100</v>
      </c>
      <c r="BD250" s="26"/>
      <c r="BE250" s="25" t="s">
        <v>102</v>
      </c>
      <c r="BF250" s="26"/>
      <c r="BG250" s="25">
        <v>474521</v>
      </c>
      <c r="BH250" s="25">
        <v>530595</v>
      </c>
      <c r="BI250" s="25">
        <v>555354</v>
      </c>
      <c r="BJ250" s="25">
        <v>574367</v>
      </c>
      <c r="BK250" s="25">
        <v>633855</v>
      </c>
      <c r="BL250" s="230">
        <f t="shared" si="77"/>
        <v>20.014805803637657</v>
      </c>
      <c r="BM250" s="25">
        <v>32305</v>
      </c>
      <c r="BN250" s="25">
        <v>33822</v>
      </c>
      <c r="BO250" s="25">
        <v>29966</v>
      </c>
      <c r="BP250" s="25">
        <v>40275</v>
      </c>
      <c r="BQ250" s="25">
        <v>40704</v>
      </c>
      <c r="BR250" s="25">
        <v>2636</v>
      </c>
      <c r="BS250" s="25">
        <v>2406</v>
      </c>
      <c r="BT250" s="25">
        <v>1343</v>
      </c>
      <c r="BU250" s="25">
        <v>4121</v>
      </c>
      <c r="BV250" s="25">
        <v>3675</v>
      </c>
      <c r="BW250" s="25"/>
      <c r="BX250" s="25"/>
      <c r="BY250" s="25">
        <v>193173</v>
      </c>
      <c r="BZ250" s="25">
        <v>9546</v>
      </c>
      <c r="CA250" s="25"/>
      <c r="CB250" s="25">
        <v>168040</v>
      </c>
      <c r="CC250" s="25">
        <v>145412</v>
      </c>
      <c r="CD250" s="25">
        <v>148184</v>
      </c>
      <c r="CE250" s="25">
        <v>133032</v>
      </c>
      <c r="CF250" s="26">
        <v>117107</v>
      </c>
      <c r="CG250" s="26" t="s">
        <v>98</v>
      </c>
      <c r="CH250" s="26" t="s">
        <v>235</v>
      </c>
      <c r="CI250" s="25" t="s">
        <v>104</v>
      </c>
      <c r="CJ250" s="26"/>
      <c r="CK250" s="26" t="s">
        <v>105</v>
      </c>
      <c r="CL250" s="25" t="s">
        <v>100</v>
      </c>
      <c r="CM250" s="26"/>
      <c r="CN250" s="25" t="s">
        <v>100</v>
      </c>
      <c r="CO250" s="26"/>
      <c r="CP250" s="25" t="s">
        <v>98</v>
      </c>
      <c r="CQ250" s="25" t="s">
        <v>98</v>
      </c>
      <c r="CR250" s="25" t="s">
        <v>100</v>
      </c>
      <c r="CS250" s="25" t="s">
        <v>98</v>
      </c>
      <c r="CT250" s="26" t="s">
        <v>1280</v>
      </c>
      <c r="CU250" s="25" t="s">
        <v>98</v>
      </c>
      <c r="CV250" s="25" t="s">
        <v>98</v>
      </c>
      <c r="CW250" s="25" t="s">
        <v>98</v>
      </c>
      <c r="CX250" s="25" t="s">
        <v>98</v>
      </c>
      <c r="CY250" s="25" t="s">
        <v>100</v>
      </c>
      <c r="CZ250" s="25" t="s">
        <v>98</v>
      </c>
      <c r="DA250" s="25" t="s">
        <v>100</v>
      </c>
      <c r="DB250" s="25" t="s">
        <v>100</v>
      </c>
      <c r="DC250" s="26"/>
      <c r="DD250" s="25" t="s">
        <v>98</v>
      </c>
      <c r="DE250" s="25" t="s">
        <v>100</v>
      </c>
      <c r="DF250" s="25" t="s">
        <v>100</v>
      </c>
      <c r="DG250" s="25" t="s">
        <v>100</v>
      </c>
      <c r="DH250" s="25" t="s">
        <v>100</v>
      </c>
      <c r="DI250" s="25" t="s">
        <v>100</v>
      </c>
      <c r="DJ250" s="26"/>
      <c r="DK250" s="32"/>
    </row>
    <row r="251" spans="1:115" s="33" customFormat="1" ht="21.75" customHeight="1" x14ac:dyDescent="0.25">
      <c r="A251" s="24">
        <v>198</v>
      </c>
      <c r="B251" s="25" t="s">
        <v>1729</v>
      </c>
      <c r="C251" s="25" t="s">
        <v>109</v>
      </c>
      <c r="D251" s="26" t="s">
        <v>1730</v>
      </c>
      <c r="E251" s="27" t="s">
        <v>1731</v>
      </c>
      <c r="F251" s="27" t="s">
        <v>1732</v>
      </c>
      <c r="G251" s="25" t="s">
        <v>1733</v>
      </c>
      <c r="H251" s="25" t="s">
        <v>1734</v>
      </c>
      <c r="I251" s="27" t="s">
        <v>1731</v>
      </c>
      <c r="J251" s="25" t="s">
        <v>1735</v>
      </c>
      <c r="K251" s="28">
        <v>39526</v>
      </c>
      <c r="L251" s="28">
        <v>38776</v>
      </c>
      <c r="M251" s="29">
        <v>36570</v>
      </c>
      <c r="N251" s="29">
        <v>35967</v>
      </c>
      <c r="O251" s="47">
        <v>35967</v>
      </c>
      <c r="P251" s="53">
        <v>84178000</v>
      </c>
      <c r="Q251" s="53">
        <v>80231000</v>
      </c>
      <c r="R251" s="53">
        <v>87999000</v>
      </c>
      <c r="S251" s="53">
        <v>86517000</v>
      </c>
      <c r="T251" s="54">
        <v>84282000</v>
      </c>
      <c r="U251" s="25" t="s">
        <v>1736</v>
      </c>
      <c r="V251" s="26" t="s">
        <v>100</v>
      </c>
      <c r="W251" s="26"/>
      <c r="X251" s="26">
        <v>5217</v>
      </c>
      <c r="Y251" s="26">
        <v>532</v>
      </c>
      <c r="Z251" s="26">
        <v>2116137</v>
      </c>
      <c r="AA251" s="222">
        <v>22</v>
      </c>
      <c r="AB251" s="26"/>
      <c r="AC251" s="94" t="str">
        <f t="shared" si="71"/>
        <v/>
      </c>
      <c r="AD251" s="88">
        <f t="shared" si="72"/>
        <v>0.14504962882642422</v>
      </c>
      <c r="AE251" s="94" t="str">
        <f t="shared" si="73"/>
        <v/>
      </c>
      <c r="AF251" s="95">
        <f t="shared" si="74"/>
        <v>101.97431474027219</v>
      </c>
      <c r="AG251" s="95" t="str">
        <f t="shared" si="75"/>
        <v/>
      </c>
      <c r="AH251" s="91">
        <f t="shared" si="76"/>
        <v>58.835515889565436</v>
      </c>
      <c r="AI251" s="25">
        <v>19</v>
      </c>
      <c r="AJ251" s="25">
        <v>80</v>
      </c>
      <c r="AK251" s="25">
        <v>1</v>
      </c>
      <c r="AL251" s="25"/>
      <c r="AM251" s="25"/>
      <c r="AN251" s="25"/>
      <c r="AO251" s="26"/>
      <c r="AP251" s="222">
        <v>19</v>
      </c>
      <c r="AQ251" s="25" t="s">
        <v>99</v>
      </c>
      <c r="AR251" s="25"/>
      <c r="AS251" s="25" t="s">
        <v>99</v>
      </c>
      <c r="AT251" s="25"/>
      <c r="AU251" s="25" t="s">
        <v>99</v>
      </c>
      <c r="AV251" s="26"/>
      <c r="AW251" s="25" t="s">
        <v>98</v>
      </c>
      <c r="AX251" s="26"/>
      <c r="AY251" s="25" t="s">
        <v>100</v>
      </c>
      <c r="AZ251" s="25" t="s">
        <v>98</v>
      </c>
      <c r="BA251" s="25" t="s">
        <v>100</v>
      </c>
      <c r="BB251" s="25" t="s">
        <v>100</v>
      </c>
      <c r="BC251" s="25" t="s">
        <v>100</v>
      </c>
      <c r="BD251" s="26"/>
      <c r="BE251" s="25" t="s">
        <v>102</v>
      </c>
      <c r="BF251" s="26"/>
      <c r="BG251" s="25">
        <v>490000</v>
      </c>
      <c r="BH251" s="25">
        <v>502000</v>
      </c>
      <c r="BI251" s="25">
        <v>474000</v>
      </c>
      <c r="BJ251" s="25">
        <v>456000</v>
      </c>
      <c r="BK251" s="25">
        <v>540000</v>
      </c>
      <c r="BL251" s="230">
        <f t="shared" si="77"/>
        <v>21.68654600050046</v>
      </c>
      <c r="BM251" s="25">
        <v>260000</v>
      </c>
      <c r="BN251" s="25">
        <v>280000</v>
      </c>
      <c r="BO251" s="25">
        <v>280000</v>
      </c>
      <c r="BP251" s="25">
        <v>243000</v>
      </c>
      <c r="BQ251" s="25">
        <v>240000</v>
      </c>
      <c r="BR251" s="25">
        <v>150000</v>
      </c>
      <c r="BS251" s="25">
        <v>129000</v>
      </c>
      <c r="BT251" s="25">
        <v>130000</v>
      </c>
      <c r="BU251" s="25">
        <v>104000</v>
      </c>
      <c r="BV251" s="25">
        <v>133000</v>
      </c>
      <c r="BW251" s="25"/>
      <c r="BX251" s="25"/>
      <c r="BY251" s="25"/>
      <c r="BZ251" s="25"/>
      <c r="CA251" s="25"/>
      <c r="CB251" s="25">
        <v>20000</v>
      </c>
      <c r="CC251" s="25">
        <v>20000</v>
      </c>
      <c r="CD251" s="25">
        <v>20000</v>
      </c>
      <c r="CE251" s="25">
        <v>40000</v>
      </c>
      <c r="CF251" s="26">
        <v>40000</v>
      </c>
      <c r="CG251" s="26" t="s">
        <v>98</v>
      </c>
      <c r="CH251" s="26" t="s">
        <v>143</v>
      </c>
      <c r="CI251" s="25" t="s">
        <v>363</v>
      </c>
      <c r="CJ251" s="26"/>
      <c r="CK251" s="26" t="s">
        <v>105</v>
      </c>
      <c r="CL251" s="25" t="s">
        <v>98</v>
      </c>
      <c r="CM251" s="26" t="s">
        <v>1737</v>
      </c>
      <c r="CN251" s="25" t="s">
        <v>98</v>
      </c>
      <c r="CO251" s="26" t="s">
        <v>1738</v>
      </c>
      <c r="CP251" s="25" t="s">
        <v>100</v>
      </c>
      <c r="CQ251" s="25" t="s">
        <v>98</v>
      </c>
      <c r="CR251" s="25" t="s">
        <v>100</v>
      </c>
      <c r="CS251" s="25" t="s">
        <v>98</v>
      </c>
      <c r="CT251" s="26" t="s">
        <v>1739</v>
      </c>
      <c r="CU251" s="25" t="s">
        <v>100</v>
      </c>
      <c r="CV251" s="25" t="s">
        <v>98</v>
      </c>
      <c r="CW251" s="25" t="s">
        <v>98</v>
      </c>
      <c r="CX251" s="25" t="s">
        <v>98</v>
      </c>
      <c r="CY251" s="25" t="s">
        <v>100</v>
      </c>
      <c r="CZ251" s="25" t="s">
        <v>100</v>
      </c>
      <c r="DA251" s="25" t="s">
        <v>100</v>
      </c>
      <c r="DB251" s="25" t="s">
        <v>100</v>
      </c>
      <c r="DC251" s="26"/>
      <c r="DD251" s="25" t="s">
        <v>98</v>
      </c>
      <c r="DE251" s="25" t="s">
        <v>100</v>
      </c>
      <c r="DF251" s="25" t="s">
        <v>100</v>
      </c>
      <c r="DG251" s="25" t="s">
        <v>100</v>
      </c>
      <c r="DH251" s="25" t="s">
        <v>100</v>
      </c>
      <c r="DI251" s="25" t="s">
        <v>100</v>
      </c>
      <c r="DJ251" s="26"/>
      <c r="DK251" s="32"/>
    </row>
    <row r="252" spans="1:115" s="11" customFormat="1" ht="21.75" customHeight="1" x14ac:dyDescent="0.25">
      <c r="A252" s="17">
        <v>51</v>
      </c>
      <c r="B252" s="18" t="s">
        <v>556</v>
      </c>
      <c r="C252" s="18" t="s">
        <v>557</v>
      </c>
      <c r="D252" s="19" t="s">
        <v>558</v>
      </c>
      <c r="E252" s="20" t="s">
        <v>559</v>
      </c>
      <c r="F252" s="20" t="s">
        <v>560</v>
      </c>
      <c r="G252" s="18" t="s">
        <v>561</v>
      </c>
      <c r="H252" s="18" t="s">
        <v>562</v>
      </c>
      <c r="I252" s="20" t="s">
        <v>563</v>
      </c>
      <c r="J252" s="18" t="s">
        <v>564</v>
      </c>
      <c r="K252" s="21">
        <v>42847</v>
      </c>
      <c r="L252" s="21">
        <v>42750</v>
      </c>
      <c r="M252" s="22">
        <v>42661</v>
      </c>
      <c r="N252" s="22">
        <v>41744</v>
      </c>
      <c r="O252" s="46">
        <v>41744</v>
      </c>
      <c r="P252" s="51">
        <v>78018000</v>
      </c>
      <c r="Q252" s="51">
        <v>79412000</v>
      </c>
      <c r="R252" s="51">
        <v>89937000</v>
      </c>
      <c r="S252" s="51">
        <v>88747000</v>
      </c>
      <c r="T252" s="52">
        <v>89324000</v>
      </c>
      <c r="U252" s="18" t="s">
        <v>565</v>
      </c>
      <c r="V252" s="19" t="s">
        <v>100</v>
      </c>
      <c r="W252" s="19">
        <v>223</v>
      </c>
      <c r="X252" s="19">
        <v>11000</v>
      </c>
      <c r="Y252" s="19">
        <v>770</v>
      </c>
      <c r="Z252" s="19">
        <v>2246675</v>
      </c>
      <c r="AA252" s="223">
        <v>22</v>
      </c>
      <c r="AB252" s="19">
        <v>2126316</v>
      </c>
      <c r="AC252" s="94">
        <f t="shared" si="71"/>
        <v>49.327354260089685</v>
      </c>
      <c r="AD252" s="88">
        <f t="shared" si="72"/>
        <v>0.26351092372556534</v>
      </c>
      <c r="AE252" s="94">
        <f t="shared" si="73"/>
        <v>3.4529147982062782</v>
      </c>
      <c r="AF252" s="95">
        <f t="shared" si="74"/>
        <v>70</v>
      </c>
      <c r="AG252" s="95">
        <f t="shared" si="75"/>
        <v>10074.775784753363</v>
      </c>
      <c r="AH252" s="91">
        <f t="shared" si="76"/>
        <v>53.820309505557688</v>
      </c>
      <c r="AI252" s="18"/>
      <c r="AJ252" s="18">
        <v>80</v>
      </c>
      <c r="AK252" s="18">
        <v>10</v>
      </c>
      <c r="AL252" s="18">
        <v>5</v>
      </c>
      <c r="AM252" s="18">
        <v>3</v>
      </c>
      <c r="AN252" s="18"/>
      <c r="AO252" s="19">
        <v>2</v>
      </c>
      <c r="AP252" s="223">
        <v>20</v>
      </c>
      <c r="AQ252" s="35">
        <v>0.5</v>
      </c>
      <c r="AR252" s="18"/>
      <c r="AS252" s="35">
        <v>0.25</v>
      </c>
      <c r="AT252" s="18"/>
      <c r="AU252" s="35">
        <v>0.5</v>
      </c>
      <c r="AV252" s="19"/>
      <c r="AW252" s="18" t="s">
        <v>98</v>
      </c>
      <c r="AX252" s="19"/>
      <c r="AY252" s="18" t="s">
        <v>100</v>
      </c>
      <c r="AZ252" s="18" t="s">
        <v>100</v>
      </c>
      <c r="BA252" s="18" t="s">
        <v>100</v>
      </c>
      <c r="BB252" s="18" t="s">
        <v>100</v>
      </c>
      <c r="BC252" s="18" t="s">
        <v>98</v>
      </c>
      <c r="BD252" s="19" t="s">
        <v>566</v>
      </c>
      <c r="BE252" s="18" t="s">
        <v>102</v>
      </c>
      <c r="BF252" s="19"/>
      <c r="BG252" s="18">
        <v>416480</v>
      </c>
      <c r="BH252" s="18">
        <v>445161</v>
      </c>
      <c r="BI252" s="18">
        <v>401909</v>
      </c>
      <c r="BJ252" s="18">
        <v>447505</v>
      </c>
      <c r="BK252" s="18">
        <v>540856</v>
      </c>
      <c r="BL252" s="230">
        <f t="shared" si="77"/>
        <v>15.955849942506708</v>
      </c>
      <c r="BM252" s="18">
        <v>70421</v>
      </c>
      <c r="BN252" s="18">
        <v>90743</v>
      </c>
      <c r="BO252" s="18">
        <v>98785</v>
      </c>
      <c r="BP252" s="18">
        <v>150407</v>
      </c>
      <c r="BQ252" s="18">
        <v>125205</v>
      </c>
      <c r="BR252" s="18">
        <v>69609</v>
      </c>
      <c r="BS252" s="18">
        <v>198133</v>
      </c>
      <c r="BT252" s="18">
        <v>14627</v>
      </c>
      <c r="BU252" s="18">
        <v>55452</v>
      </c>
      <c r="BV252" s="18">
        <v>9464</v>
      </c>
      <c r="BW252" s="18"/>
      <c r="BX252" s="18">
        <v>4408</v>
      </c>
      <c r="BY252" s="18"/>
      <c r="BZ252" s="18">
        <v>15664</v>
      </c>
      <c r="CA252" s="18">
        <v>13482</v>
      </c>
      <c r="CB252" s="18">
        <v>58557</v>
      </c>
      <c r="CC252" s="18">
        <v>47515</v>
      </c>
      <c r="CD252" s="18">
        <v>57449</v>
      </c>
      <c r="CE252" s="18">
        <v>53926</v>
      </c>
      <c r="CF252" s="19">
        <v>45065</v>
      </c>
      <c r="CG252" s="19" t="s">
        <v>98</v>
      </c>
      <c r="CH252" s="19" t="s">
        <v>103</v>
      </c>
      <c r="CI252" s="31" t="s">
        <v>104</v>
      </c>
      <c r="CJ252" s="19" t="s">
        <v>567</v>
      </c>
      <c r="CK252" s="19" t="s">
        <v>105</v>
      </c>
      <c r="CL252" s="18" t="s">
        <v>98</v>
      </c>
      <c r="CM252" s="19" t="s">
        <v>568</v>
      </c>
      <c r="CN252" s="18" t="s">
        <v>100</v>
      </c>
      <c r="CO252" s="19"/>
      <c r="CP252" s="18" t="s">
        <v>98</v>
      </c>
      <c r="CQ252" s="18" t="s">
        <v>98</v>
      </c>
      <c r="CR252" s="18" t="s">
        <v>100</v>
      </c>
      <c r="CS252" s="18" t="s">
        <v>100</v>
      </c>
      <c r="CT252" s="19"/>
      <c r="CU252" s="18" t="s">
        <v>100</v>
      </c>
      <c r="CV252" s="18" t="s">
        <v>98</v>
      </c>
      <c r="CW252" s="18" t="s">
        <v>100</v>
      </c>
      <c r="CX252" s="18" t="s">
        <v>98</v>
      </c>
      <c r="CY252" s="18" t="s">
        <v>100</v>
      </c>
      <c r="CZ252" s="18" t="s">
        <v>98</v>
      </c>
      <c r="DA252" s="18" t="s">
        <v>98</v>
      </c>
      <c r="DB252" s="18" t="s">
        <v>100</v>
      </c>
      <c r="DC252" s="19"/>
      <c r="DD252" s="18" t="s">
        <v>98</v>
      </c>
      <c r="DE252" s="18" t="s">
        <v>98</v>
      </c>
      <c r="DF252" s="18" t="s">
        <v>100</v>
      </c>
      <c r="DG252" s="18" t="s">
        <v>100</v>
      </c>
      <c r="DH252" s="18" t="s">
        <v>100</v>
      </c>
      <c r="DI252" s="18" t="s">
        <v>100</v>
      </c>
      <c r="DJ252" s="19"/>
      <c r="DK252" s="23" t="s">
        <v>569</v>
      </c>
    </row>
    <row r="253" spans="1:115" s="33" customFormat="1" ht="21.75" customHeight="1" x14ac:dyDescent="0.25">
      <c r="A253" s="17">
        <v>147</v>
      </c>
      <c r="B253" s="18" t="s">
        <v>1340</v>
      </c>
      <c r="C253" s="18" t="s">
        <v>744</v>
      </c>
      <c r="D253" s="19" t="s">
        <v>1341</v>
      </c>
      <c r="E253" s="20" t="s">
        <v>1342</v>
      </c>
      <c r="F253" s="20" t="s">
        <v>1343</v>
      </c>
      <c r="G253" s="18" t="s">
        <v>93</v>
      </c>
      <c r="H253" s="18" t="s">
        <v>1344</v>
      </c>
      <c r="I253" s="20" t="s">
        <v>1345</v>
      </c>
      <c r="J253" s="18" t="s">
        <v>1346</v>
      </c>
      <c r="K253" s="21">
        <v>44127</v>
      </c>
      <c r="L253" s="21">
        <v>44296</v>
      </c>
      <c r="M253" s="22">
        <v>42191</v>
      </c>
      <c r="N253" s="22">
        <v>41926</v>
      </c>
      <c r="O253" s="19">
        <v>41926</v>
      </c>
      <c r="P253" s="51">
        <v>55132157</v>
      </c>
      <c r="Q253" s="51">
        <v>54993304</v>
      </c>
      <c r="R253" s="51">
        <v>57032795</v>
      </c>
      <c r="S253" s="51">
        <v>56512725</v>
      </c>
      <c r="T253" s="52">
        <v>59602282</v>
      </c>
      <c r="U253" s="18" t="s">
        <v>1347</v>
      </c>
      <c r="V253" s="19" t="s">
        <v>100</v>
      </c>
      <c r="W253" s="19">
        <v>200</v>
      </c>
      <c r="X253" s="19">
        <v>5670</v>
      </c>
      <c r="Y253" s="19"/>
      <c r="Z253" s="19">
        <v>3096143</v>
      </c>
      <c r="AA253" s="223">
        <v>22</v>
      </c>
      <c r="AB253" s="19"/>
      <c r="AC253" s="94">
        <f t="shared" si="71"/>
        <v>28.35</v>
      </c>
      <c r="AD253" s="88">
        <f t="shared" si="72"/>
        <v>0.13523827696417498</v>
      </c>
      <c r="AE253" s="94" t="str">
        <f t="shared" si="73"/>
        <v/>
      </c>
      <c r="AF253" s="95" t="str">
        <f t="shared" si="74"/>
        <v/>
      </c>
      <c r="AG253" s="95">
        <f t="shared" si="75"/>
        <v>15480.715</v>
      </c>
      <c r="AH253" s="91">
        <f t="shared" si="76"/>
        <v>73.847803272432387</v>
      </c>
      <c r="AI253" s="18">
        <v>3</v>
      </c>
      <c r="AJ253" s="18">
        <v>94</v>
      </c>
      <c r="AK253" s="18">
        <v>1</v>
      </c>
      <c r="AL253" s="18"/>
      <c r="AM253" s="18"/>
      <c r="AN253" s="18">
        <v>2</v>
      </c>
      <c r="AO253" s="19"/>
      <c r="AP253" s="223"/>
      <c r="AQ253" s="35">
        <v>0.5</v>
      </c>
      <c r="AR253" s="18"/>
      <c r="AS253" s="35">
        <v>0.25</v>
      </c>
      <c r="AT253" s="18"/>
      <c r="AU253" s="35">
        <v>0.25</v>
      </c>
      <c r="AV253" s="19"/>
      <c r="AW253" s="18" t="s">
        <v>98</v>
      </c>
      <c r="AX253" s="19"/>
      <c r="AY253" s="18" t="s">
        <v>100</v>
      </c>
      <c r="AZ253" s="18" t="s">
        <v>100</v>
      </c>
      <c r="BA253" s="18" t="s">
        <v>100</v>
      </c>
      <c r="BB253" s="18" t="s">
        <v>100</v>
      </c>
      <c r="BC253" s="18" t="s">
        <v>98</v>
      </c>
      <c r="BD253" s="19" t="s">
        <v>1348</v>
      </c>
      <c r="BE253" s="18" t="s">
        <v>102</v>
      </c>
      <c r="BF253" s="19"/>
      <c r="BG253" s="18"/>
      <c r="BH253" s="18"/>
      <c r="BI253" s="18"/>
      <c r="BJ253" s="18">
        <v>663166</v>
      </c>
      <c r="BK253" s="18"/>
      <c r="BL253" s="230" t="str">
        <f t="shared" si="77"/>
        <v/>
      </c>
      <c r="BM253" s="18">
        <v>350000</v>
      </c>
      <c r="BN253" s="18">
        <v>350000</v>
      </c>
      <c r="BO253" s="18">
        <v>350000</v>
      </c>
      <c r="BP253" s="18">
        <v>350000</v>
      </c>
      <c r="BQ253" s="18">
        <v>350000</v>
      </c>
      <c r="BR253" s="18">
        <v>35000</v>
      </c>
      <c r="BS253" s="18">
        <v>54000</v>
      </c>
      <c r="BT253" s="18">
        <v>21000</v>
      </c>
      <c r="BU253" s="18">
        <v>17000</v>
      </c>
      <c r="BV253" s="18">
        <v>52000</v>
      </c>
      <c r="BW253" s="18">
        <v>10000</v>
      </c>
      <c r="BX253" s="18">
        <v>10000</v>
      </c>
      <c r="BY253" s="18">
        <v>17000</v>
      </c>
      <c r="BZ253" s="18">
        <v>50000</v>
      </c>
      <c r="CA253" s="18">
        <v>50000</v>
      </c>
      <c r="CB253" s="18">
        <v>10000</v>
      </c>
      <c r="CC253" s="18">
        <v>10000</v>
      </c>
      <c r="CD253" s="18">
        <v>10000</v>
      </c>
      <c r="CE253" s="18">
        <v>10000</v>
      </c>
      <c r="CF253" s="19">
        <v>10000</v>
      </c>
      <c r="CG253" s="19" t="s">
        <v>98</v>
      </c>
      <c r="CH253" s="19" t="s">
        <v>118</v>
      </c>
      <c r="CI253" s="18" t="s">
        <v>191</v>
      </c>
      <c r="CJ253" s="19"/>
      <c r="CK253" s="19" t="s">
        <v>105</v>
      </c>
      <c r="CL253" s="18" t="s">
        <v>98</v>
      </c>
      <c r="CM253" s="19" t="s">
        <v>203</v>
      </c>
      <c r="CN253" s="18" t="s">
        <v>100</v>
      </c>
      <c r="CO253" s="19"/>
      <c r="CP253" s="18" t="s">
        <v>100</v>
      </c>
      <c r="CQ253" s="18" t="s">
        <v>98</v>
      </c>
      <c r="CR253" s="18" t="s">
        <v>100</v>
      </c>
      <c r="CS253" s="18" t="s">
        <v>100</v>
      </c>
      <c r="CT253" s="19"/>
      <c r="CU253" s="18" t="s">
        <v>100</v>
      </c>
      <c r="CV253" s="18" t="s">
        <v>100</v>
      </c>
      <c r="CW253" s="18" t="s">
        <v>98</v>
      </c>
      <c r="CX253" s="18" t="s">
        <v>98</v>
      </c>
      <c r="CY253" s="18" t="s">
        <v>100</v>
      </c>
      <c r="CZ253" s="18" t="s">
        <v>100</v>
      </c>
      <c r="DA253" s="18" t="s">
        <v>100</v>
      </c>
      <c r="DB253" s="18" t="s">
        <v>100</v>
      </c>
      <c r="DC253" s="19"/>
      <c r="DD253" s="18" t="s">
        <v>98</v>
      </c>
      <c r="DE253" s="18" t="s">
        <v>98</v>
      </c>
      <c r="DF253" s="18" t="s">
        <v>100</v>
      </c>
      <c r="DG253" s="18" t="s">
        <v>100</v>
      </c>
      <c r="DH253" s="18" t="s">
        <v>100</v>
      </c>
      <c r="DI253" s="18" t="s">
        <v>100</v>
      </c>
      <c r="DJ253" s="19"/>
      <c r="DK253" s="23" t="s">
        <v>1349</v>
      </c>
    </row>
    <row r="254" spans="1:115" s="33" customFormat="1" ht="21.75" customHeight="1" x14ac:dyDescent="0.25">
      <c r="A254" s="24">
        <v>82</v>
      </c>
      <c r="B254" s="25" t="s">
        <v>833</v>
      </c>
      <c r="C254" s="25" t="s">
        <v>834</v>
      </c>
      <c r="D254" s="26" t="s">
        <v>835</v>
      </c>
      <c r="E254" s="27" t="s">
        <v>836</v>
      </c>
      <c r="F254" s="27" t="s">
        <v>837</v>
      </c>
      <c r="G254" s="25" t="s">
        <v>838</v>
      </c>
      <c r="H254" s="25" t="s">
        <v>839</v>
      </c>
      <c r="I254" s="27" t="s">
        <v>840</v>
      </c>
      <c r="J254" s="25" t="s">
        <v>841</v>
      </c>
      <c r="K254" s="28">
        <v>45736</v>
      </c>
      <c r="L254" s="28">
        <v>45593</v>
      </c>
      <c r="M254" s="29">
        <v>44264</v>
      </c>
      <c r="N254" s="29">
        <v>44371</v>
      </c>
      <c r="O254" s="47">
        <v>44517</v>
      </c>
      <c r="P254" s="53">
        <v>59022000</v>
      </c>
      <c r="Q254" s="53">
        <v>61828000</v>
      </c>
      <c r="R254" s="53">
        <v>60703000</v>
      </c>
      <c r="S254" s="53">
        <v>59846000</v>
      </c>
      <c r="T254" s="54">
        <v>62375000</v>
      </c>
      <c r="U254" s="25" t="s">
        <v>842</v>
      </c>
      <c r="V254" s="26" t="s">
        <v>100</v>
      </c>
      <c r="W254" s="26">
        <v>210</v>
      </c>
      <c r="X254" s="26">
        <v>5347</v>
      </c>
      <c r="Y254" s="26">
        <v>650</v>
      </c>
      <c r="Z254" s="26">
        <v>2660584</v>
      </c>
      <c r="AA254" s="222"/>
      <c r="AB254" s="26">
        <v>1598800</v>
      </c>
      <c r="AC254" s="94">
        <f t="shared" si="71"/>
        <v>25.461904761904762</v>
      </c>
      <c r="AD254" s="88">
        <f t="shared" si="72"/>
        <v>0.12011141810993553</v>
      </c>
      <c r="AE254" s="94">
        <f t="shared" si="73"/>
        <v>3.0952380952380953</v>
      </c>
      <c r="AF254" s="95">
        <f t="shared" si="74"/>
        <v>121.56349354778381</v>
      </c>
      <c r="AG254" s="95">
        <f t="shared" si="75"/>
        <v>12669.44761904762</v>
      </c>
      <c r="AH254" s="91">
        <f t="shared" si="76"/>
        <v>59.765572702563063</v>
      </c>
      <c r="AI254" s="25">
        <v>39</v>
      </c>
      <c r="AJ254" s="25">
        <v>53</v>
      </c>
      <c r="AK254" s="25">
        <v>3</v>
      </c>
      <c r="AL254" s="25">
        <v>1</v>
      </c>
      <c r="AM254" s="25">
        <v>1</v>
      </c>
      <c r="AN254" s="25">
        <v>2</v>
      </c>
      <c r="AO254" s="26">
        <v>1</v>
      </c>
      <c r="AP254" s="222">
        <v>18</v>
      </c>
      <c r="AQ254" s="25" t="s">
        <v>99</v>
      </c>
      <c r="AR254" s="25"/>
      <c r="AS254" s="25" t="s">
        <v>99</v>
      </c>
      <c r="AT254" s="25"/>
      <c r="AU254" s="25" t="s">
        <v>99</v>
      </c>
      <c r="AV254" s="26"/>
      <c r="AW254" s="25" t="s">
        <v>98</v>
      </c>
      <c r="AX254" s="26"/>
      <c r="AY254" s="25" t="s">
        <v>100</v>
      </c>
      <c r="AZ254" s="25" t="s">
        <v>100</v>
      </c>
      <c r="BA254" s="25" t="s">
        <v>100</v>
      </c>
      <c r="BB254" s="25" t="s">
        <v>100</v>
      </c>
      <c r="BC254" s="25" t="s">
        <v>98</v>
      </c>
      <c r="BD254" s="26" t="s">
        <v>843</v>
      </c>
      <c r="BE254" s="25" t="s">
        <v>102</v>
      </c>
      <c r="BF254" s="26"/>
      <c r="BG254" s="25">
        <v>370235</v>
      </c>
      <c r="BH254" s="25">
        <v>433657</v>
      </c>
      <c r="BI254" s="25">
        <v>481334</v>
      </c>
      <c r="BJ254" s="25">
        <v>500260</v>
      </c>
      <c r="BK254" s="25">
        <v>397600</v>
      </c>
      <c r="BL254" s="230">
        <f t="shared" si="77"/>
        <v>13.996900060650987</v>
      </c>
      <c r="BM254" s="25">
        <v>327000</v>
      </c>
      <c r="BN254" s="25">
        <v>310500</v>
      </c>
      <c r="BO254" s="25">
        <v>243000</v>
      </c>
      <c r="BP254" s="25">
        <v>242000</v>
      </c>
      <c r="BQ254" s="25">
        <v>225500</v>
      </c>
      <c r="BR254" s="25">
        <v>426500</v>
      </c>
      <c r="BS254" s="25">
        <v>277500</v>
      </c>
      <c r="BT254" s="25">
        <v>112500</v>
      </c>
      <c r="BU254" s="25"/>
      <c r="BV254" s="25"/>
      <c r="BW254" s="25"/>
      <c r="BX254" s="25"/>
      <c r="BY254" s="25"/>
      <c r="BZ254" s="25"/>
      <c r="CA254" s="25">
        <v>57000</v>
      </c>
      <c r="CB254" s="25">
        <v>39570</v>
      </c>
      <c r="CC254" s="25">
        <v>40119</v>
      </c>
      <c r="CD254" s="25">
        <v>42381</v>
      </c>
      <c r="CE254" s="25">
        <v>43491</v>
      </c>
      <c r="CF254" s="26">
        <v>46033</v>
      </c>
      <c r="CG254" s="26" t="s">
        <v>98</v>
      </c>
      <c r="CH254" s="26" t="s">
        <v>103</v>
      </c>
      <c r="CI254" s="25" t="s">
        <v>130</v>
      </c>
      <c r="CJ254" s="26" t="s">
        <v>844</v>
      </c>
      <c r="CK254" s="26" t="s">
        <v>105</v>
      </c>
      <c r="CL254" s="25" t="s">
        <v>98</v>
      </c>
      <c r="CM254" s="26" t="s">
        <v>845</v>
      </c>
      <c r="CN254" s="25" t="s">
        <v>100</v>
      </c>
      <c r="CO254" s="26"/>
      <c r="CP254" s="25" t="s">
        <v>100</v>
      </c>
      <c r="CQ254" s="25" t="s">
        <v>98</v>
      </c>
      <c r="CR254" s="25" t="s">
        <v>100</v>
      </c>
      <c r="CS254" s="25" t="s">
        <v>100</v>
      </c>
      <c r="CT254" s="26"/>
      <c r="CU254" s="25" t="s">
        <v>98</v>
      </c>
      <c r="CV254" s="25" t="s">
        <v>98</v>
      </c>
      <c r="CW254" s="25" t="s">
        <v>98</v>
      </c>
      <c r="CX254" s="25" t="s">
        <v>98</v>
      </c>
      <c r="CY254" s="25" t="s">
        <v>100</v>
      </c>
      <c r="CZ254" s="25" t="s">
        <v>98</v>
      </c>
      <c r="DA254" s="25" t="s">
        <v>100</v>
      </c>
      <c r="DB254" s="25" t="s">
        <v>100</v>
      </c>
      <c r="DC254" s="26"/>
      <c r="DD254" s="25" t="s">
        <v>98</v>
      </c>
      <c r="DE254" s="25" t="s">
        <v>98</v>
      </c>
      <c r="DF254" s="25" t="s">
        <v>100</v>
      </c>
      <c r="DG254" s="25" t="s">
        <v>100</v>
      </c>
      <c r="DH254" s="25" t="s">
        <v>100</v>
      </c>
      <c r="DI254" s="25" t="s">
        <v>100</v>
      </c>
      <c r="DJ254" s="26"/>
      <c r="DK254" s="32" t="s">
        <v>846</v>
      </c>
    </row>
    <row r="255" spans="1:115" s="177" customFormat="1" ht="21.75" customHeight="1" x14ac:dyDescent="0.25">
      <c r="A255" s="168"/>
      <c r="B255" s="98"/>
      <c r="C255" s="98"/>
      <c r="D255" s="62" t="s">
        <v>1996</v>
      </c>
      <c r="E255" s="169"/>
      <c r="F255" s="169"/>
      <c r="G255" s="98"/>
      <c r="H255" s="98"/>
      <c r="I255" s="169"/>
      <c r="J255" s="98"/>
      <c r="K255" s="170"/>
      <c r="L255" s="170"/>
      <c r="M255" s="171"/>
      <c r="N255" s="171"/>
      <c r="O255" s="172"/>
      <c r="P255" s="152"/>
      <c r="Q255" s="152"/>
      <c r="R255" s="152"/>
      <c r="S255" s="152"/>
      <c r="T255" s="153"/>
      <c r="U255" s="151"/>
      <c r="V255" s="83"/>
      <c r="W255" s="70">
        <f>QUARTILE(W$244:W$254,1)</f>
        <v>131.25</v>
      </c>
      <c r="X255" s="70">
        <f t="shared" ref="X255:BL255" si="78">QUARTILE(X$244:X$254,1)</f>
        <v>2901.5</v>
      </c>
      <c r="Y255" s="70">
        <f t="shared" si="78"/>
        <v>257.75</v>
      </c>
      <c r="Z255" s="70">
        <f t="shared" si="78"/>
        <v>1164500</v>
      </c>
      <c r="AA255" s="70">
        <f t="shared" si="78"/>
        <v>22</v>
      </c>
      <c r="AB255" s="70">
        <f t="shared" si="78"/>
        <v>753642.5</v>
      </c>
      <c r="AC255" s="101">
        <f t="shared" si="78"/>
        <v>22.570299145299145</v>
      </c>
      <c r="AD255" s="102">
        <f t="shared" si="78"/>
        <v>0.12446662540730857</v>
      </c>
      <c r="AE255" s="101">
        <f t="shared" si="78"/>
        <v>2.6190476190476191</v>
      </c>
      <c r="AF255" s="70">
        <f t="shared" si="78"/>
        <v>81.286238673789256</v>
      </c>
      <c r="AG255" s="70">
        <f t="shared" si="78"/>
        <v>9185.3606128550073</v>
      </c>
      <c r="AH255" s="70">
        <f t="shared" si="78"/>
        <v>48.729639282166843</v>
      </c>
      <c r="AI255" s="70"/>
      <c r="AJ255" s="70"/>
      <c r="AK255" s="70"/>
      <c r="AL255" s="70"/>
      <c r="AM255" s="70"/>
      <c r="AN255" s="70"/>
      <c r="AO255" s="70"/>
      <c r="AP255" s="70">
        <f t="shared" si="78"/>
        <v>17.25</v>
      </c>
      <c r="AQ255" s="70"/>
      <c r="AR255" s="70"/>
      <c r="AS255" s="70"/>
      <c r="AT255" s="70"/>
      <c r="AU255" s="70"/>
      <c r="AV255" s="70"/>
      <c r="AW255" s="70"/>
      <c r="AX255" s="70"/>
      <c r="AY255" s="70"/>
      <c r="AZ255" s="70"/>
      <c r="BA255" s="70"/>
      <c r="BB255" s="70"/>
      <c r="BC255" s="70"/>
      <c r="BD255" s="70"/>
      <c r="BE255" s="70"/>
      <c r="BF255" s="70"/>
      <c r="BG255" s="70"/>
      <c r="BH255" s="70"/>
      <c r="BI255" s="70"/>
      <c r="BJ255" s="70"/>
      <c r="BK255" s="70"/>
      <c r="BL255" s="102">
        <f t="shared" si="78"/>
        <v>14.425563128301867</v>
      </c>
      <c r="BM255" s="98"/>
      <c r="BN255" s="98"/>
      <c r="BO255" s="98"/>
      <c r="BP255" s="98"/>
      <c r="BQ255" s="98"/>
      <c r="BR255" s="98"/>
      <c r="BS255" s="98"/>
      <c r="BT255" s="98"/>
      <c r="BU255" s="98"/>
      <c r="BV255" s="98"/>
      <c r="BW255" s="98"/>
      <c r="BX255" s="98"/>
      <c r="BY255" s="98"/>
      <c r="BZ255" s="98"/>
      <c r="CA255" s="98"/>
      <c r="CB255" s="98"/>
      <c r="CC255" s="98"/>
      <c r="CD255" s="98"/>
      <c r="CE255" s="98"/>
      <c r="CF255" s="92"/>
      <c r="CG255" s="92"/>
      <c r="CH255" s="92"/>
      <c r="CI255" s="98"/>
      <c r="CJ255" s="92"/>
      <c r="CK255" s="92"/>
      <c r="CL255" s="98"/>
      <c r="CM255" s="92"/>
      <c r="CN255" s="98"/>
      <c r="CO255" s="92"/>
      <c r="CP255" s="98"/>
      <c r="CQ255" s="98"/>
      <c r="CR255" s="98"/>
      <c r="CS255" s="98"/>
      <c r="CT255" s="92"/>
      <c r="CU255" s="98"/>
      <c r="CV255" s="98"/>
      <c r="CW255" s="98"/>
      <c r="CX255" s="98"/>
      <c r="CY255" s="98"/>
      <c r="CZ255" s="98"/>
      <c r="DA255" s="98"/>
      <c r="DB255" s="98"/>
      <c r="DC255" s="92"/>
      <c r="DD255" s="98"/>
      <c r="DE255" s="98"/>
      <c r="DF255" s="98"/>
      <c r="DG255" s="98"/>
      <c r="DH255" s="98"/>
      <c r="DI255" s="98"/>
      <c r="DJ255" s="92"/>
      <c r="DK255" s="175"/>
    </row>
    <row r="256" spans="1:115" s="177" customFormat="1" ht="21.75" customHeight="1" x14ac:dyDescent="0.25">
      <c r="A256" s="168"/>
      <c r="B256" s="98"/>
      <c r="C256" s="98"/>
      <c r="D256" s="62" t="s">
        <v>1997</v>
      </c>
      <c r="E256" s="169"/>
      <c r="F256" s="169"/>
      <c r="G256" s="98"/>
      <c r="H256" s="98"/>
      <c r="I256" s="169"/>
      <c r="J256" s="98"/>
      <c r="K256" s="170"/>
      <c r="L256" s="170"/>
      <c r="M256" s="171"/>
      <c r="N256" s="171"/>
      <c r="O256" s="172"/>
      <c r="P256" s="173"/>
      <c r="Q256" s="173"/>
      <c r="R256" s="173"/>
      <c r="S256" s="173"/>
      <c r="T256" s="174"/>
      <c r="U256" s="98"/>
      <c r="V256" s="92"/>
      <c r="W256" s="70">
        <f>QUARTILE(W$244:W$254,0)</f>
        <v>70</v>
      </c>
      <c r="X256" s="70">
        <f t="shared" ref="X256:BL256" si="79">QUARTILE(X$244:X$254,0)</f>
        <v>1962</v>
      </c>
      <c r="Y256" s="70">
        <f t="shared" si="79"/>
        <v>203</v>
      </c>
      <c r="Z256" s="70">
        <f t="shared" si="79"/>
        <v>750000</v>
      </c>
      <c r="AA256" s="70">
        <f t="shared" si="79"/>
        <v>22</v>
      </c>
      <c r="AB256" s="70">
        <f t="shared" si="79"/>
        <v>90000</v>
      </c>
      <c r="AC256" s="101">
        <f t="shared" si="79"/>
        <v>14.014285714285714</v>
      </c>
      <c r="AD256" s="102">
        <f t="shared" si="79"/>
        <v>7.7999522938697621E-2</v>
      </c>
      <c r="AE256" s="101">
        <f t="shared" si="79"/>
        <v>1.68</v>
      </c>
      <c r="AF256" s="70">
        <f t="shared" si="79"/>
        <v>70</v>
      </c>
      <c r="AG256" s="70">
        <f t="shared" si="79"/>
        <v>6534.48</v>
      </c>
      <c r="AH256" s="70">
        <f t="shared" si="79"/>
        <v>35.885167464114829</v>
      </c>
      <c r="AI256" s="70"/>
      <c r="AJ256" s="70"/>
      <c r="AK256" s="70"/>
      <c r="AL256" s="70"/>
      <c r="AM256" s="70"/>
      <c r="AN256" s="70"/>
      <c r="AO256" s="70"/>
      <c r="AP256" s="70">
        <f t="shared" si="79"/>
        <v>15</v>
      </c>
      <c r="AQ256" s="70"/>
      <c r="AR256" s="70"/>
      <c r="AS256" s="70"/>
      <c r="AT256" s="70"/>
      <c r="AU256" s="70"/>
      <c r="AV256" s="70"/>
      <c r="AW256" s="70"/>
      <c r="AX256" s="70"/>
      <c r="AY256" s="70"/>
      <c r="AZ256" s="70"/>
      <c r="BA256" s="70"/>
      <c r="BB256" s="70"/>
      <c r="BC256" s="70"/>
      <c r="BD256" s="70"/>
      <c r="BE256" s="70"/>
      <c r="BF256" s="70"/>
      <c r="BG256" s="70"/>
      <c r="BH256" s="70"/>
      <c r="BI256" s="70"/>
      <c r="BJ256" s="70"/>
      <c r="BK256" s="70"/>
      <c r="BL256" s="102">
        <f t="shared" si="79"/>
        <v>1.6197026847126691E-2</v>
      </c>
      <c r="BM256" s="98"/>
      <c r="BN256" s="98"/>
      <c r="BO256" s="98"/>
      <c r="BP256" s="98"/>
      <c r="BQ256" s="98"/>
      <c r="BR256" s="98"/>
      <c r="BS256" s="98"/>
      <c r="BT256" s="98"/>
      <c r="BU256" s="98"/>
      <c r="BV256" s="98"/>
      <c r="BW256" s="98"/>
      <c r="BX256" s="98"/>
      <c r="BY256" s="98"/>
      <c r="BZ256" s="98"/>
      <c r="CA256" s="98"/>
      <c r="CB256" s="98"/>
      <c r="CC256" s="98"/>
      <c r="CD256" s="98"/>
      <c r="CE256" s="98"/>
      <c r="CF256" s="92"/>
      <c r="CG256" s="92"/>
      <c r="CH256" s="92"/>
      <c r="CI256" s="98"/>
      <c r="CJ256" s="92"/>
      <c r="CK256" s="92"/>
      <c r="CL256" s="98"/>
      <c r="CM256" s="92"/>
      <c r="CN256" s="98"/>
      <c r="CO256" s="92"/>
      <c r="CP256" s="98"/>
      <c r="CQ256" s="98"/>
      <c r="CR256" s="98"/>
      <c r="CS256" s="98"/>
      <c r="CT256" s="92"/>
      <c r="CU256" s="98"/>
      <c r="CV256" s="98"/>
      <c r="CW256" s="98"/>
      <c r="CX256" s="98"/>
      <c r="CY256" s="98"/>
      <c r="CZ256" s="98"/>
      <c r="DA256" s="98"/>
      <c r="DB256" s="98"/>
      <c r="DC256" s="92"/>
      <c r="DD256" s="98"/>
      <c r="DE256" s="98"/>
      <c r="DF256" s="98"/>
      <c r="DG256" s="98"/>
      <c r="DH256" s="98"/>
      <c r="DI256" s="98"/>
      <c r="DJ256" s="92"/>
      <c r="DK256" s="175"/>
    </row>
    <row r="257" spans="1:115" s="177" customFormat="1" ht="21.75" customHeight="1" x14ac:dyDescent="0.25">
      <c r="A257" s="168"/>
      <c r="B257" s="98"/>
      <c r="C257" s="98"/>
      <c r="D257" s="62" t="s">
        <v>1998</v>
      </c>
      <c r="E257" s="169"/>
      <c r="F257" s="169"/>
      <c r="G257" s="98"/>
      <c r="H257" s="98"/>
      <c r="I257" s="169"/>
      <c r="J257" s="98"/>
      <c r="K257" s="170"/>
      <c r="L257" s="170"/>
      <c r="M257" s="171"/>
      <c r="N257" s="171"/>
      <c r="O257" s="172"/>
      <c r="P257" s="173"/>
      <c r="Q257" s="173"/>
      <c r="R257" s="173"/>
      <c r="S257" s="173"/>
      <c r="T257" s="174"/>
      <c r="U257" s="98"/>
      <c r="V257" s="92"/>
      <c r="W257" s="70">
        <f>QUARTILE(W$244:W$254,4)</f>
        <v>223</v>
      </c>
      <c r="X257" s="70">
        <f t="shared" ref="X257:BL257" si="80">QUARTILE(X$244:X$254,4)</f>
        <v>11000</v>
      </c>
      <c r="Y257" s="70">
        <f t="shared" si="80"/>
        <v>1373</v>
      </c>
      <c r="Z257" s="70">
        <f t="shared" si="80"/>
        <v>3096143</v>
      </c>
      <c r="AA257" s="70">
        <f t="shared" si="80"/>
        <v>27</v>
      </c>
      <c r="AB257" s="70">
        <f t="shared" si="80"/>
        <v>2610922</v>
      </c>
      <c r="AC257" s="101">
        <f t="shared" si="80"/>
        <v>49.327354260089685</v>
      </c>
      <c r="AD257" s="102">
        <f t="shared" si="80"/>
        <v>0.26351092372556534</v>
      </c>
      <c r="AE257" s="101">
        <f t="shared" si="80"/>
        <v>9.8071428571428569</v>
      </c>
      <c r="AF257" s="70">
        <f t="shared" si="80"/>
        <v>699.796126401631</v>
      </c>
      <c r="AG257" s="70">
        <f t="shared" si="80"/>
        <v>15480.715</v>
      </c>
      <c r="AH257" s="70">
        <f t="shared" si="80"/>
        <v>73.847803272432387</v>
      </c>
      <c r="AI257" s="70"/>
      <c r="AJ257" s="70"/>
      <c r="AK257" s="70"/>
      <c r="AL257" s="70"/>
      <c r="AM257" s="70"/>
      <c r="AN257" s="70"/>
      <c r="AO257" s="70"/>
      <c r="AP257" s="70">
        <f t="shared" si="80"/>
        <v>45</v>
      </c>
      <c r="AQ257" s="70"/>
      <c r="AR257" s="70"/>
      <c r="AS257" s="70"/>
      <c r="AT257" s="70"/>
      <c r="AU257" s="70"/>
      <c r="AV257" s="70"/>
      <c r="AW257" s="70"/>
      <c r="AX257" s="70"/>
      <c r="AY257" s="70"/>
      <c r="AZ257" s="70"/>
      <c r="BA257" s="70"/>
      <c r="BB257" s="70"/>
      <c r="BC257" s="70"/>
      <c r="BD257" s="70"/>
      <c r="BE257" s="70"/>
      <c r="BF257" s="70"/>
      <c r="BG257" s="70"/>
      <c r="BH257" s="70"/>
      <c r="BI257" s="70"/>
      <c r="BJ257" s="70"/>
      <c r="BK257" s="70"/>
      <c r="BL257" s="102">
        <f t="shared" si="80"/>
        <v>22.662121332591237</v>
      </c>
      <c r="BM257" s="98"/>
      <c r="BN257" s="98"/>
      <c r="BO257" s="98"/>
      <c r="BP257" s="98"/>
      <c r="BQ257" s="98"/>
      <c r="BR257" s="98"/>
      <c r="BS257" s="98"/>
      <c r="BT257" s="98"/>
      <c r="BU257" s="98"/>
      <c r="BV257" s="98"/>
      <c r="BW257" s="98"/>
      <c r="BX257" s="98"/>
      <c r="BY257" s="98"/>
      <c r="BZ257" s="98"/>
      <c r="CA257" s="98"/>
      <c r="CB257" s="98"/>
      <c r="CC257" s="98"/>
      <c r="CD257" s="98"/>
      <c r="CE257" s="98"/>
      <c r="CF257" s="92"/>
      <c r="CG257" s="92"/>
      <c r="CH257" s="92"/>
      <c r="CI257" s="98"/>
      <c r="CJ257" s="92"/>
      <c r="CK257" s="92"/>
      <c r="CL257" s="98"/>
      <c r="CM257" s="92"/>
      <c r="CN257" s="98"/>
      <c r="CO257" s="92"/>
      <c r="CP257" s="98"/>
      <c r="CQ257" s="98"/>
      <c r="CR257" s="98"/>
      <c r="CS257" s="98"/>
      <c r="CT257" s="92"/>
      <c r="CU257" s="98"/>
      <c r="CV257" s="98"/>
      <c r="CW257" s="98"/>
      <c r="CX257" s="98"/>
      <c r="CY257" s="98"/>
      <c r="CZ257" s="98"/>
      <c r="DA257" s="98"/>
      <c r="DB257" s="98"/>
      <c r="DC257" s="92"/>
      <c r="DD257" s="98"/>
      <c r="DE257" s="98"/>
      <c r="DF257" s="98"/>
      <c r="DG257" s="98"/>
      <c r="DH257" s="98"/>
      <c r="DI257" s="98"/>
      <c r="DJ257" s="92"/>
      <c r="DK257" s="175"/>
    </row>
    <row r="258" spans="1:115" s="177" customFormat="1" ht="21.75" customHeight="1" x14ac:dyDescent="0.25">
      <c r="A258" s="168"/>
      <c r="B258" s="98"/>
      <c r="C258" s="98"/>
      <c r="D258" s="62" t="s">
        <v>1999</v>
      </c>
      <c r="E258" s="169"/>
      <c r="F258" s="169"/>
      <c r="G258" s="98"/>
      <c r="H258" s="98"/>
      <c r="I258" s="169"/>
      <c r="J258" s="98"/>
      <c r="K258" s="170"/>
      <c r="L258" s="170"/>
      <c r="M258" s="171"/>
      <c r="N258" s="171"/>
      <c r="O258" s="172"/>
      <c r="P258" s="173"/>
      <c r="Q258" s="173"/>
      <c r="R258" s="173"/>
      <c r="S258" s="173"/>
      <c r="T258" s="174"/>
      <c r="U258" s="98"/>
      <c r="V258" s="92"/>
      <c r="W258" s="70">
        <f>QUARTILE(W$244:W$254,3)</f>
        <v>187.5</v>
      </c>
      <c r="X258" s="70">
        <f t="shared" ref="X258:BL258" si="81">QUARTILE(X$244:X$254,3)</f>
        <v>5282</v>
      </c>
      <c r="Y258" s="70">
        <f t="shared" si="81"/>
        <v>620.5</v>
      </c>
      <c r="Z258" s="70">
        <f t="shared" si="81"/>
        <v>2181406</v>
      </c>
      <c r="AA258" s="70">
        <f t="shared" si="81"/>
        <v>25</v>
      </c>
      <c r="AB258" s="70">
        <f t="shared" si="81"/>
        <v>1862558</v>
      </c>
      <c r="AC258" s="101">
        <f t="shared" si="81"/>
        <v>34.215056526207604</v>
      </c>
      <c r="AD258" s="102">
        <f t="shared" si="81"/>
        <v>0.14499610776988658</v>
      </c>
      <c r="AE258" s="101">
        <f t="shared" si="81"/>
        <v>3.0952380952380953</v>
      </c>
      <c r="AF258" s="70">
        <f t="shared" si="81"/>
        <v>116.66619884590591</v>
      </c>
      <c r="AG258" s="70">
        <f t="shared" si="81"/>
        <v>11799.353802672147</v>
      </c>
      <c r="AH258" s="70">
        <f t="shared" si="81"/>
        <v>58.170575720924781</v>
      </c>
      <c r="AI258" s="70"/>
      <c r="AJ258" s="70"/>
      <c r="AK258" s="70"/>
      <c r="AL258" s="70"/>
      <c r="AM258" s="70"/>
      <c r="AN258" s="70"/>
      <c r="AO258" s="70"/>
      <c r="AP258" s="70">
        <f t="shared" si="81"/>
        <v>21.5</v>
      </c>
      <c r="AQ258" s="70"/>
      <c r="AR258" s="70"/>
      <c r="AS258" s="70"/>
      <c r="AT258" s="70"/>
      <c r="AU258" s="70"/>
      <c r="AV258" s="70"/>
      <c r="AW258" s="70"/>
      <c r="AX258" s="70"/>
      <c r="AY258" s="70"/>
      <c r="AZ258" s="70"/>
      <c r="BA258" s="70"/>
      <c r="BB258" s="70"/>
      <c r="BC258" s="70"/>
      <c r="BD258" s="70"/>
      <c r="BE258" s="70"/>
      <c r="BF258" s="70"/>
      <c r="BG258" s="70"/>
      <c r="BH258" s="70"/>
      <c r="BI258" s="70"/>
      <c r="BJ258" s="70"/>
      <c r="BK258" s="70"/>
      <c r="BL258" s="102">
        <f t="shared" si="81"/>
        <v>19.531047307137776</v>
      </c>
      <c r="BM258" s="98"/>
      <c r="BN258" s="98"/>
      <c r="BO258" s="98"/>
      <c r="BP258" s="98"/>
      <c r="BQ258" s="98"/>
      <c r="BR258" s="98"/>
      <c r="BS258" s="98"/>
      <c r="BT258" s="98"/>
      <c r="BU258" s="98"/>
      <c r="BV258" s="98"/>
      <c r="BW258" s="98"/>
      <c r="BX258" s="98"/>
      <c r="BY258" s="98"/>
      <c r="BZ258" s="98"/>
      <c r="CA258" s="98"/>
      <c r="CB258" s="98"/>
      <c r="CC258" s="98"/>
      <c r="CD258" s="98"/>
      <c r="CE258" s="98"/>
      <c r="CF258" s="92"/>
      <c r="CG258" s="92"/>
      <c r="CH258" s="92"/>
      <c r="CI258" s="98"/>
      <c r="CJ258" s="92"/>
      <c r="CK258" s="92"/>
      <c r="CL258" s="98"/>
      <c r="CM258" s="92"/>
      <c r="CN258" s="98"/>
      <c r="CO258" s="92"/>
      <c r="CP258" s="98"/>
      <c r="CQ258" s="98"/>
      <c r="CR258" s="98"/>
      <c r="CS258" s="98"/>
      <c r="CT258" s="92"/>
      <c r="CU258" s="98"/>
      <c r="CV258" s="98"/>
      <c r="CW258" s="98"/>
      <c r="CX258" s="98"/>
      <c r="CY258" s="98"/>
      <c r="CZ258" s="98"/>
      <c r="DA258" s="98"/>
      <c r="DB258" s="98"/>
      <c r="DC258" s="92"/>
      <c r="DD258" s="98"/>
      <c r="DE258" s="98"/>
      <c r="DF258" s="98"/>
      <c r="DG258" s="98"/>
      <c r="DH258" s="98"/>
      <c r="DI258" s="98"/>
      <c r="DJ258" s="92"/>
      <c r="DK258" s="175"/>
    </row>
    <row r="259" spans="1:115" s="177" customFormat="1" ht="21.75" customHeight="1" x14ac:dyDescent="0.25">
      <c r="A259" s="168"/>
      <c r="B259" s="98"/>
      <c r="C259" s="98"/>
      <c r="D259" s="62" t="s">
        <v>2000</v>
      </c>
      <c r="E259" s="169"/>
      <c r="F259" s="169"/>
      <c r="G259" s="98"/>
      <c r="H259" s="98"/>
      <c r="I259" s="169"/>
      <c r="J259" s="98"/>
      <c r="K259" s="170"/>
      <c r="L259" s="170"/>
      <c r="M259" s="171"/>
      <c r="N259" s="171"/>
      <c r="O259" s="172"/>
      <c r="P259" s="173"/>
      <c r="Q259" s="173"/>
      <c r="R259" s="173"/>
      <c r="S259" s="173"/>
      <c r="T259" s="174"/>
      <c r="U259" s="98"/>
      <c r="V259" s="92"/>
      <c r="W259" s="70">
        <f>QUARTILE(W$244:W$254,2)</f>
        <v>139.5</v>
      </c>
      <c r="X259" s="70">
        <f t="shared" ref="X259:BL259" si="82">QUARTILE(X$244:X$254,2)</f>
        <v>3300</v>
      </c>
      <c r="Y259" s="70">
        <f t="shared" si="82"/>
        <v>401</v>
      </c>
      <c r="Z259" s="70">
        <f t="shared" si="82"/>
        <v>1445845</v>
      </c>
      <c r="AA259" s="70">
        <f t="shared" si="82"/>
        <v>24</v>
      </c>
      <c r="AB259" s="70">
        <f t="shared" si="82"/>
        <v>925601</v>
      </c>
      <c r="AC259" s="101">
        <f t="shared" si="82"/>
        <v>26.905952380952382</v>
      </c>
      <c r="AD259" s="102">
        <f t="shared" si="82"/>
        <v>0.13875598086124402</v>
      </c>
      <c r="AE259" s="101">
        <f t="shared" si="82"/>
        <v>2.9</v>
      </c>
      <c r="AF259" s="70">
        <f t="shared" si="82"/>
        <v>86.442786069651731</v>
      </c>
      <c r="AG259" s="70">
        <f t="shared" si="82"/>
        <v>10520.875</v>
      </c>
      <c r="AH259" s="70">
        <f t="shared" si="82"/>
        <v>53.820309505557688</v>
      </c>
      <c r="AI259" s="70"/>
      <c r="AJ259" s="70"/>
      <c r="AK259" s="70"/>
      <c r="AL259" s="70"/>
      <c r="AM259" s="70"/>
      <c r="AN259" s="70"/>
      <c r="AO259" s="70"/>
      <c r="AP259" s="70">
        <f t="shared" si="82"/>
        <v>19.5</v>
      </c>
      <c r="AQ259" s="70"/>
      <c r="AR259" s="70"/>
      <c r="AS259" s="70"/>
      <c r="AT259" s="70"/>
      <c r="AU259" s="70"/>
      <c r="AV259" s="70"/>
      <c r="AW259" s="70"/>
      <c r="AX259" s="70"/>
      <c r="AY259" s="70"/>
      <c r="AZ259" s="70"/>
      <c r="BA259" s="70"/>
      <c r="BB259" s="70"/>
      <c r="BC259" s="70"/>
      <c r="BD259" s="70"/>
      <c r="BE259" s="70"/>
      <c r="BF259" s="70"/>
      <c r="BG259" s="70"/>
      <c r="BH259" s="70"/>
      <c r="BI259" s="70"/>
      <c r="BJ259" s="70"/>
      <c r="BK259" s="70"/>
      <c r="BL259" s="102">
        <f t="shared" si="82"/>
        <v>16.930657187334653</v>
      </c>
      <c r="BM259" s="98"/>
      <c r="BN259" s="98"/>
      <c r="BO259" s="98"/>
      <c r="BP259" s="98"/>
      <c r="BQ259" s="98"/>
      <c r="BR259" s="98"/>
      <c r="BS259" s="98"/>
      <c r="BT259" s="98"/>
      <c r="BU259" s="98"/>
      <c r="BV259" s="98"/>
      <c r="BW259" s="98"/>
      <c r="BX259" s="98"/>
      <c r="BY259" s="98"/>
      <c r="BZ259" s="98"/>
      <c r="CA259" s="98"/>
      <c r="CB259" s="98"/>
      <c r="CC259" s="98"/>
      <c r="CD259" s="98"/>
      <c r="CE259" s="98"/>
      <c r="CF259" s="92"/>
      <c r="CG259" s="92"/>
      <c r="CH259" s="92"/>
      <c r="CI259" s="98"/>
      <c r="CJ259" s="92"/>
      <c r="CK259" s="92"/>
      <c r="CL259" s="98"/>
      <c r="CM259" s="92"/>
      <c r="CN259" s="98"/>
      <c r="CO259" s="92"/>
      <c r="CP259" s="98"/>
      <c r="CQ259" s="98"/>
      <c r="CR259" s="98"/>
      <c r="CS259" s="98"/>
      <c r="CT259" s="92"/>
      <c r="CU259" s="98"/>
      <c r="CV259" s="98"/>
      <c r="CW259" s="98"/>
      <c r="CX259" s="98"/>
      <c r="CY259" s="98"/>
      <c r="CZ259" s="98"/>
      <c r="DA259" s="98"/>
      <c r="DB259" s="98"/>
      <c r="DC259" s="92"/>
      <c r="DD259" s="98"/>
      <c r="DE259" s="98"/>
      <c r="DF259" s="98"/>
      <c r="DG259" s="98"/>
      <c r="DH259" s="98"/>
      <c r="DI259" s="98"/>
      <c r="DJ259" s="92"/>
      <c r="DK259" s="175"/>
    </row>
    <row r="260" spans="1:115" s="177" customFormat="1" ht="21.75" customHeight="1" x14ac:dyDescent="0.25">
      <c r="A260" s="168"/>
      <c r="B260" s="98"/>
      <c r="C260" s="98"/>
      <c r="D260" s="62"/>
      <c r="E260" s="169"/>
      <c r="F260" s="169"/>
      <c r="G260" s="98"/>
      <c r="H260" s="98"/>
      <c r="I260" s="169"/>
      <c r="J260" s="98"/>
      <c r="K260" s="170"/>
      <c r="L260" s="170"/>
      <c r="M260" s="171"/>
      <c r="N260" s="171"/>
      <c r="O260" s="172"/>
      <c r="P260" s="173"/>
      <c r="Q260" s="173"/>
      <c r="R260" s="173"/>
      <c r="S260" s="173"/>
      <c r="T260" s="174"/>
      <c r="U260" s="98"/>
      <c r="V260" s="92"/>
      <c r="W260" s="83"/>
      <c r="X260" s="83"/>
      <c r="Y260" s="83"/>
      <c r="Z260" s="83"/>
      <c r="AA260" s="83"/>
      <c r="AB260" s="83"/>
      <c r="AC260" s="150"/>
      <c r="AD260" s="149"/>
      <c r="AE260" s="150"/>
      <c r="AF260" s="96"/>
      <c r="AG260" s="96"/>
      <c r="AH260" s="99"/>
      <c r="AI260" s="99"/>
      <c r="AJ260" s="99"/>
      <c r="AK260" s="99"/>
      <c r="AL260" s="99"/>
      <c r="AM260" s="99"/>
      <c r="AN260" s="99"/>
      <c r="AO260" s="99"/>
      <c r="AP260" s="99"/>
      <c r="AQ260" s="99"/>
      <c r="AR260" s="99"/>
      <c r="AS260" s="99"/>
      <c r="AT260" s="99"/>
      <c r="AU260" s="99"/>
      <c r="AV260" s="99"/>
      <c r="AW260" s="99"/>
      <c r="AX260" s="99"/>
      <c r="AY260" s="99"/>
      <c r="AZ260" s="99"/>
      <c r="BA260" s="99"/>
      <c r="BB260" s="99"/>
      <c r="BC260" s="99"/>
      <c r="BD260" s="99"/>
      <c r="BE260" s="99"/>
      <c r="BF260" s="99"/>
      <c r="BG260" s="99"/>
      <c r="BH260" s="99"/>
      <c r="BI260" s="99"/>
      <c r="BJ260" s="99"/>
      <c r="BK260" s="99"/>
      <c r="BL260" s="149"/>
      <c r="BM260" s="98"/>
      <c r="BN260" s="98"/>
      <c r="BO260" s="98"/>
      <c r="BP260" s="98"/>
      <c r="BQ260" s="98"/>
      <c r="BR260" s="98"/>
      <c r="BS260" s="98"/>
      <c r="BT260" s="98"/>
      <c r="BU260" s="98"/>
      <c r="BV260" s="98"/>
      <c r="BW260" s="98"/>
      <c r="BX260" s="98"/>
      <c r="BY260" s="98"/>
      <c r="BZ260" s="98"/>
      <c r="CA260" s="98"/>
      <c r="CB260" s="98"/>
      <c r="CC260" s="98"/>
      <c r="CD260" s="98"/>
      <c r="CE260" s="98"/>
      <c r="CF260" s="92"/>
      <c r="CG260" s="92"/>
      <c r="CH260" s="92"/>
      <c r="CI260" s="98"/>
      <c r="CJ260" s="92"/>
      <c r="CK260" s="92"/>
      <c r="CL260" s="98"/>
      <c r="CM260" s="92"/>
      <c r="CN260" s="98"/>
      <c r="CO260" s="92"/>
      <c r="CP260" s="98"/>
      <c r="CQ260" s="98"/>
      <c r="CR260" s="98"/>
      <c r="CS260" s="98"/>
      <c r="CT260" s="92"/>
      <c r="CU260" s="98"/>
      <c r="CV260" s="98"/>
      <c r="CW260" s="98"/>
      <c r="CX260" s="98"/>
      <c r="CY260" s="98"/>
      <c r="CZ260" s="98"/>
      <c r="DA260" s="98"/>
      <c r="DB260" s="98"/>
      <c r="DC260" s="92"/>
      <c r="DD260" s="98"/>
      <c r="DE260" s="98"/>
      <c r="DF260" s="98"/>
      <c r="DG260" s="98"/>
      <c r="DH260" s="98"/>
      <c r="DI260" s="98"/>
      <c r="DJ260" s="92"/>
      <c r="DK260" s="175"/>
    </row>
    <row r="261" spans="1:115" s="33" customFormat="1" ht="21.75" customHeight="1" x14ac:dyDescent="0.25">
      <c r="A261" s="24"/>
      <c r="B261" s="25"/>
      <c r="C261" s="25"/>
      <c r="D261" s="26"/>
      <c r="E261" s="27"/>
      <c r="F261" s="27"/>
      <c r="G261" s="25"/>
      <c r="H261" s="25"/>
      <c r="I261" s="27"/>
      <c r="J261" s="25"/>
      <c r="K261" s="28"/>
      <c r="L261" s="28"/>
      <c r="M261" s="29"/>
      <c r="N261" s="29"/>
      <c r="O261" s="47"/>
      <c r="P261" s="53"/>
      <c r="Q261" s="53"/>
      <c r="R261" s="53"/>
      <c r="S261" s="53"/>
      <c r="T261" s="54"/>
      <c r="U261" s="25"/>
      <c r="V261" s="26"/>
      <c r="W261" s="26"/>
      <c r="X261" s="26"/>
      <c r="Y261" s="26"/>
      <c r="Z261" s="26"/>
      <c r="AA261" s="26"/>
      <c r="AB261" s="26"/>
      <c r="AC261" s="158"/>
      <c r="AD261" s="159"/>
      <c r="AE261" s="158"/>
      <c r="AF261" s="97"/>
      <c r="AG261" s="97"/>
      <c r="AH261" s="100"/>
      <c r="AI261" s="25"/>
      <c r="AJ261" s="25"/>
      <c r="AK261" s="25"/>
      <c r="AL261" s="25"/>
      <c r="AM261" s="25"/>
      <c r="AN261" s="25"/>
      <c r="AO261" s="26"/>
      <c r="AP261" s="26"/>
      <c r="AQ261" s="25"/>
      <c r="AR261" s="25"/>
      <c r="AS261" s="25"/>
      <c r="AT261" s="25"/>
      <c r="AU261" s="25"/>
      <c r="AV261" s="26"/>
      <c r="AW261" s="25"/>
      <c r="AX261" s="26"/>
      <c r="AY261" s="25"/>
      <c r="AZ261" s="25"/>
      <c r="BA261" s="25"/>
      <c r="BB261" s="25"/>
      <c r="BC261" s="25"/>
      <c r="BD261" s="26"/>
      <c r="BE261" s="25"/>
      <c r="BF261" s="26"/>
      <c r="BG261" s="25"/>
      <c r="BH261" s="25"/>
      <c r="BI261" s="25"/>
      <c r="BJ261" s="25"/>
      <c r="BK261" s="25"/>
      <c r="BL261" s="25" t="str">
        <f t="shared" ref="BL261" si="83">IF(OR(BK261="",BQ261=""),"",BK261+BQ261)</f>
        <v/>
      </c>
      <c r="BM261" s="25"/>
      <c r="BN261" s="25"/>
      <c r="BO261" s="25"/>
      <c r="BP261" s="25"/>
      <c r="BQ261" s="25"/>
      <c r="BR261" s="25"/>
      <c r="BS261" s="25"/>
      <c r="BT261" s="25"/>
      <c r="BU261" s="25"/>
      <c r="BV261" s="25"/>
      <c r="BW261" s="25"/>
      <c r="BX261" s="25"/>
      <c r="BY261" s="25"/>
      <c r="BZ261" s="25"/>
      <c r="CA261" s="25"/>
      <c r="CB261" s="25"/>
      <c r="CC261" s="25"/>
      <c r="CD261" s="25"/>
      <c r="CE261" s="25"/>
      <c r="CF261" s="26"/>
      <c r="CG261" s="26"/>
      <c r="CH261" s="26"/>
      <c r="CI261" s="25"/>
      <c r="CJ261" s="26"/>
      <c r="CK261" s="26"/>
      <c r="CL261" s="25"/>
      <c r="CM261" s="26"/>
      <c r="CN261" s="25"/>
      <c r="CO261" s="26"/>
      <c r="CP261" s="25"/>
      <c r="CQ261" s="25"/>
      <c r="CR261" s="25"/>
      <c r="CS261" s="25"/>
      <c r="CT261" s="26"/>
      <c r="CU261" s="25"/>
      <c r="CV261" s="25"/>
      <c r="CW261" s="25"/>
      <c r="CX261" s="25"/>
      <c r="CY261" s="25"/>
      <c r="CZ261" s="25"/>
      <c r="DA261" s="25"/>
      <c r="DB261" s="25"/>
      <c r="DC261" s="26"/>
      <c r="DD261" s="25"/>
      <c r="DE261" s="25"/>
      <c r="DF261" s="25"/>
      <c r="DG261" s="25"/>
      <c r="DH261" s="25"/>
      <c r="DI261" s="25"/>
      <c r="DJ261" s="26"/>
      <c r="DK261" s="32"/>
    </row>
    <row r="262" spans="1:115" s="33" customFormat="1" ht="21.75" customHeight="1" x14ac:dyDescent="0.25">
      <c r="A262" s="24">
        <v>215</v>
      </c>
      <c r="B262" s="25" t="s">
        <v>1848</v>
      </c>
      <c r="C262" s="25" t="s">
        <v>1849</v>
      </c>
      <c r="D262" s="26" t="s">
        <v>1850</v>
      </c>
      <c r="E262" s="27" t="s">
        <v>1851</v>
      </c>
      <c r="F262" s="27" t="s">
        <v>1852</v>
      </c>
      <c r="G262" s="25" t="s">
        <v>1853</v>
      </c>
      <c r="H262" s="25" t="s">
        <v>1854</v>
      </c>
      <c r="I262" s="27" t="s">
        <v>1855</v>
      </c>
      <c r="J262" s="25" t="s">
        <v>1856</v>
      </c>
      <c r="K262" s="28">
        <v>63244</v>
      </c>
      <c r="L262" s="28">
        <v>63483</v>
      </c>
      <c r="M262" s="29">
        <v>63592</v>
      </c>
      <c r="N262" s="29">
        <v>63891</v>
      </c>
      <c r="O262" s="47">
        <v>63897</v>
      </c>
      <c r="P262" s="53">
        <v>339000000</v>
      </c>
      <c r="Q262" s="53">
        <v>219000000</v>
      </c>
      <c r="R262" s="53">
        <v>303000000</v>
      </c>
      <c r="S262" s="53">
        <v>216000000</v>
      </c>
      <c r="T262" s="54">
        <v>166000000</v>
      </c>
      <c r="U262" s="25" t="s">
        <v>1857</v>
      </c>
      <c r="V262" s="26" t="s">
        <v>100</v>
      </c>
      <c r="W262" s="26">
        <v>216</v>
      </c>
      <c r="X262" s="26">
        <v>7212</v>
      </c>
      <c r="Y262" s="26">
        <f>2568255/1000</f>
        <v>2568.2550000000001</v>
      </c>
      <c r="Z262" s="26">
        <v>2478119</v>
      </c>
      <c r="AA262" s="222">
        <v>5.3550000000000004</v>
      </c>
      <c r="AB262" s="26">
        <v>3943706</v>
      </c>
      <c r="AC262" s="94">
        <f>IF(OR(X262="",W262=""),"",X262/W262)</f>
        <v>33.388888888888886</v>
      </c>
      <c r="AD262" s="88">
        <f>IF(OR(X262="",O262=""),"",X262/O262)</f>
        <v>0.11286914878632799</v>
      </c>
      <c r="AE262" s="94">
        <f>IF(OR(Y262="",W262=""),"",Y262/W262)</f>
        <v>11.890069444444444</v>
      </c>
      <c r="AF262" s="95">
        <f t="shared" si="74"/>
        <v>356.10856905158067</v>
      </c>
      <c r="AG262" s="95">
        <f>IF(OR(Z262="",W262=""),"",Z262/W262)</f>
        <v>11472.773148148148</v>
      </c>
      <c r="AH262" s="91">
        <f t="shared" si="76"/>
        <v>38.783025807158396</v>
      </c>
      <c r="AI262" s="25">
        <v>14</v>
      </c>
      <c r="AJ262" s="25">
        <v>78</v>
      </c>
      <c r="AK262" s="25">
        <v>3</v>
      </c>
      <c r="AL262" s="25">
        <v>3</v>
      </c>
      <c r="AM262" s="25"/>
      <c r="AN262" s="25">
        <v>2</v>
      </c>
      <c r="AO262" s="26"/>
      <c r="AP262" s="222">
        <v>14</v>
      </c>
      <c r="AQ262" s="25" t="s">
        <v>99</v>
      </c>
      <c r="AR262" s="25"/>
      <c r="AS262" s="25" t="s">
        <v>99</v>
      </c>
      <c r="AT262" s="25"/>
      <c r="AU262" s="25" t="s">
        <v>99</v>
      </c>
      <c r="AV262" s="26"/>
      <c r="AW262" s="25" t="s">
        <v>98</v>
      </c>
      <c r="AX262" s="26"/>
      <c r="AY262" s="25" t="s">
        <v>100</v>
      </c>
      <c r="AZ262" s="25" t="s">
        <v>100</v>
      </c>
      <c r="BA262" s="25" t="s">
        <v>100</v>
      </c>
      <c r="BB262" s="25" t="s">
        <v>100</v>
      </c>
      <c r="BC262" s="25" t="s">
        <v>98</v>
      </c>
      <c r="BD262" s="26" t="s">
        <v>1858</v>
      </c>
      <c r="BE262" s="25" t="s">
        <v>102</v>
      </c>
      <c r="BF262" s="26"/>
      <c r="BG262" s="25">
        <v>482000</v>
      </c>
      <c r="BH262" s="25">
        <v>520000</v>
      </c>
      <c r="BI262" s="25">
        <v>542000</v>
      </c>
      <c r="BJ262" s="25">
        <v>537000</v>
      </c>
      <c r="BK262" s="25">
        <v>599000</v>
      </c>
      <c r="BL262" s="230">
        <f>IF(OR(BK262="",BQ262=""),"",(BK262+BQ262)/O262)</f>
        <v>11.972393070097187</v>
      </c>
      <c r="BM262" s="25">
        <v>339000</v>
      </c>
      <c r="BN262" s="25">
        <v>219000</v>
      </c>
      <c r="BO262" s="25">
        <v>303000</v>
      </c>
      <c r="BP262" s="25">
        <v>216000</v>
      </c>
      <c r="BQ262" s="25">
        <v>166000</v>
      </c>
      <c r="BR262" s="25">
        <v>100000</v>
      </c>
      <c r="BS262" s="25">
        <v>15000</v>
      </c>
      <c r="BT262" s="25">
        <v>82000</v>
      </c>
      <c r="BU262" s="25">
        <v>16000</v>
      </c>
      <c r="BV262" s="25"/>
      <c r="BW262" s="25"/>
      <c r="BX262" s="25"/>
      <c r="BY262" s="25"/>
      <c r="BZ262" s="25"/>
      <c r="CA262" s="25"/>
      <c r="CB262" s="25">
        <v>58000</v>
      </c>
      <c r="CC262" s="25">
        <v>41000</v>
      </c>
      <c r="CD262" s="25">
        <v>59000</v>
      </c>
      <c r="CE262" s="25">
        <v>61000</v>
      </c>
      <c r="CF262" s="26">
        <v>60000</v>
      </c>
      <c r="CG262" s="26" t="s">
        <v>98</v>
      </c>
      <c r="CH262" s="26" t="s">
        <v>103</v>
      </c>
      <c r="CI262" s="25" t="s">
        <v>191</v>
      </c>
      <c r="CJ262" s="26" t="s">
        <v>1859</v>
      </c>
      <c r="CK262" s="26" t="s">
        <v>105</v>
      </c>
      <c r="CL262" s="25" t="s">
        <v>98</v>
      </c>
      <c r="CM262" s="26" t="s">
        <v>1860</v>
      </c>
      <c r="CN262" s="25" t="s">
        <v>98</v>
      </c>
      <c r="CO262" s="26" t="s">
        <v>1861</v>
      </c>
      <c r="CP262" s="25" t="s">
        <v>100</v>
      </c>
      <c r="CQ262" s="25" t="s">
        <v>98</v>
      </c>
      <c r="CR262" s="25" t="s">
        <v>100</v>
      </c>
      <c r="CS262" s="25" t="s">
        <v>100</v>
      </c>
      <c r="CT262" s="26"/>
      <c r="CU262" s="25" t="s">
        <v>100</v>
      </c>
      <c r="CV262" s="25" t="s">
        <v>98</v>
      </c>
      <c r="CW262" s="25" t="s">
        <v>98</v>
      </c>
      <c r="CX262" s="25" t="s">
        <v>98</v>
      </c>
      <c r="CY262" s="25" t="s">
        <v>98</v>
      </c>
      <c r="CZ262" s="25" t="s">
        <v>98</v>
      </c>
      <c r="DA262" s="25" t="s">
        <v>98</v>
      </c>
      <c r="DB262" s="25" t="s">
        <v>100</v>
      </c>
      <c r="DC262" s="26"/>
      <c r="DD262" s="25" t="s">
        <v>98</v>
      </c>
      <c r="DE262" s="25" t="s">
        <v>100</v>
      </c>
      <c r="DF262" s="25" t="s">
        <v>98</v>
      </c>
      <c r="DG262" s="25" t="s">
        <v>100</v>
      </c>
      <c r="DH262" s="25" t="s">
        <v>100</v>
      </c>
      <c r="DI262" s="25" t="s">
        <v>100</v>
      </c>
      <c r="DJ262" s="26"/>
      <c r="DK262" s="32" t="s">
        <v>1862</v>
      </c>
    </row>
    <row r="263" spans="1:115" s="33" customFormat="1" ht="21.75" customHeight="1" x14ac:dyDescent="0.25">
      <c r="A263" s="24">
        <v>70</v>
      </c>
      <c r="B263" s="25" t="s">
        <v>730</v>
      </c>
      <c r="C263" s="25" t="s">
        <v>109</v>
      </c>
      <c r="D263" s="26" t="s">
        <v>731</v>
      </c>
      <c r="E263" s="27" t="s">
        <v>732</v>
      </c>
      <c r="F263" s="27" t="s">
        <v>733</v>
      </c>
      <c r="G263" s="25" t="s">
        <v>734</v>
      </c>
      <c r="H263" s="25" t="s">
        <v>735</v>
      </c>
      <c r="I263" s="27" t="s">
        <v>736</v>
      </c>
      <c r="J263" s="25" t="s">
        <v>737</v>
      </c>
      <c r="K263" s="28">
        <v>99987</v>
      </c>
      <c r="L263" s="28">
        <v>99262</v>
      </c>
      <c r="M263" s="29">
        <v>95746</v>
      </c>
      <c r="N263" s="29">
        <v>95384</v>
      </c>
      <c r="O263" s="47">
        <v>95551</v>
      </c>
      <c r="P263" s="53">
        <v>191719000</v>
      </c>
      <c r="Q263" s="53">
        <v>196151000</v>
      </c>
      <c r="R263" s="53">
        <v>219096000</v>
      </c>
      <c r="S263" s="53">
        <v>204491000</v>
      </c>
      <c r="T263" s="54">
        <v>204700000</v>
      </c>
      <c r="U263" s="25"/>
      <c r="V263" s="26" t="s">
        <v>98</v>
      </c>
      <c r="W263" s="26">
        <v>435</v>
      </c>
      <c r="X263" s="26">
        <v>11102</v>
      </c>
      <c r="Y263" s="26">
        <v>1000</v>
      </c>
      <c r="Z263" s="26">
        <v>4090000</v>
      </c>
      <c r="AA263" s="222"/>
      <c r="AB263" s="26"/>
      <c r="AC263" s="94">
        <f>IF(OR(X263="",W263=""),"",X263/W263)</f>
        <v>25.52183908045977</v>
      </c>
      <c r="AD263" s="88">
        <f>IF(OR(X263="",O263=""),"",X263/O263)</f>
        <v>0.11618926018566002</v>
      </c>
      <c r="AE263" s="94">
        <f>IF(OR(Y263="",W263=""),"",Y263/W263)</f>
        <v>2.2988505747126435</v>
      </c>
      <c r="AF263" s="95">
        <f t="shared" si="74"/>
        <v>90.07386056566385</v>
      </c>
      <c r="AG263" s="95">
        <f>IF(OR(Z263="",W263=""),"",Z263/W263)</f>
        <v>9402.2988505747126</v>
      </c>
      <c r="AH263" s="91">
        <f t="shared" si="76"/>
        <v>42.804366254670278</v>
      </c>
      <c r="AI263" s="25">
        <v>1</v>
      </c>
      <c r="AJ263" s="25">
        <v>89</v>
      </c>
      <c r="AK263" s="25">
        <v>2</v>
      </c>
      <c r="AL263" s="25">
        <v>1</v>
      </c>
      <c r="AM263" s="25">
        <v>5</v>
      </c>
      <c r="AN263" s="25">
        <v>1</v>
      </c>
      <c r="AO263" s="26">
        <v>1</v>
      </c>
      <c r="AP263" s="222">
        <v>18</v>
      </c>
      <c r="AQ263" s="30">
        <v>0.5</v>
      </c>
      <c r="AR263" s="25"/>
      <c r="AS263" s="30">
        <v>0.5</v>
      </c>
      <c r="AT263" s="25"/>
      <c r="AU263" s="30">
        <v>0.25</v>
      </c>
      <c r="AV263" s="26"/>
      <c r="AW263" s="25" t="s">
        <v>98</v>
      </c>
      <c r="AX263" s="26"/>
      <c r="AY263" s="25" t="s">
        <v>98</v>
      </c>
      <c r="AZ263" s="25" t="s">
        <v>100</v>
      </c>
      <c r="BA263" s="25" t="s">
        <v>100</v>
      </c>
      <c r="BB263" s="25" t="s">
        <v>100</v>
      </c>
      <c r="BC263" s="25" t="s">
        <v>100</v>
      </c>
      <c r="BD263" s="26"/>
      <c r="BE263" s="25" t="s">
        <v>408</v>
      </c>
      <c r="BF263" s="26"/>
      <c r="BG263" s="25"/>
      <c r="BH263" s="25"/>
      <c r="BI263" s="25"/>
      <c r="BJ263" s="25"/>
      <c r="BK263" s="25"/>
      <c r="BL263" s="230" t="str">
        <f t="shared" ref="BL263:BL265" si="84">IF(OR(BK263="",BQ263=""),"",(BK263+BQ263)/O263)</f>
        <v/>
      </c>
      <c r="BM263" s="25"/>
      <c r="BN263" s="25"/>
      <c r="BO263" s="25"/>
      <c r="BP263" s="25"/>
      <c r="BQ263" s="25"/>
      <c r="BR263" s="25"/>
      <c r="BS263" s="25"/>
      <c r="BT263" s="25"/>
      <c r="BU263" s="25"/>
      <c r="BV263" s="25"/>
      <c r="BW263" s="25"/>
      <c r="BX263" s="25"/>
      <c r="BY263" s="25"/>
      <c r="BZ263" s="25"/>
      <c r="CA263" s="25"/>
      <c r="CB263" s="25"/>
      <c r="CC263" s="25"/>
      <c r="CD263" s="25"/>
      <c r="CE263" s="25"/>
      <c r="CF263" s="26"/>
      <c r="CG263" s="26" t="s">
        <v>98</v>
      </c>
      <c r="CH263" s="26" t="s">
        <v>310</v>
      </c>
      <c r="CI263" s="25" t="s">
        <v>164</v>
      </c>
      <c r="CJ263" s="26"/>
      <c r="CK263" s="26" t="s">
        <v>105</v>
      </c>
      <c r="CL263" s="25" t="s">
        <v>100</v>
      </c>
      <c r="CM263" s="26"/>
      <c r="CN263" s="25" t="s">
        <v>100</v>
      </c>
      <c r="CO263" s="26"/>
      <c r="CP263" s="25" t="s">
        <v>100</v>
      </c>
      <c r="CQ263" s="25" t="s">
        <v>98</v>
      </c>
      <c r="CR263" s="25" t="s">
        <v>100</v>
      </c>
      <c r="CS263" s="25" t="s">
        <v>100</v>
      </c>
      <c r="CT263" s="26"/>
      <c r="CU263" s="25" t="s">
        <v>100</v>
      </c>
      <c r="CV263" s="25" t="s">
        <v>100</v>
      </c>
      <c r="CW263" s="25" t="s">
        <v>98</v>
      </c>
      <c r="CX263" s="25" t="s">
        <v>98</v>
      </c>
      <c r="CY263" s="25" t="s">
        <v>100</v>
      </c>
      <c r="CZ263" s="25" t="s">
        <v>98</v>
      </c>
      <c r="DA263" s="25" t="s">
        <v>100</v>
      </c>
      <c r="DB263" s="25" t="s">
        <v>100</v>
      </c>
      <c r="DC263" s="26"/>
      <c r="DD263" s="25" t="s">
        <v>98</v>
      </c>
      <c r="DE263" s="25" t="s">
        <v>98</v>
      </c>
      <c r="DF263" s="25" t="s">
        <v>100</v>
      </c>
      <c r="DG263" s="25" t="s">
        <v>100</v>
      </c>
      <c r="DH263" s="25" t="s">
        <v>100</v>
      </c>
      <c r="DI263" s="25" t="s">
        <v>100</v>
      </c>
      <c r="DJ263" s="26"/>
      <c r="DK263" s="32" t="s">
        <v>738</v>
      </c>
    </row>
    <row r="264" spans="1:115" s="11" customFormat="1" ht="21.75" customHeight="1" x14ac:dyDescent="0.25">
      <c r="A264" s="17">
        <v>100</v>
      </c>
      <c r="B264" s="18" t="s">
        <v>978</v>
      </c>
      <c r="C264" s="18" t="s">
        <v>348</v>
      </c>
      <c r="D264" s="19" t="s">
        <v>979</v>
      </c>
      <c r="E264" s="20" t="s">
        <v>980</v>
      </c>
      <c r="F264" s="20"/>
      <c r="G264" s="18" t="s">
        <v>981</v>
      </c>
      <c r="H264" s="18" t="s">
        <v>982</v>
      </c>
      <c r="I264" s="20" t="s">
        <v>983</v>
      </c>
      <c r="J264" s="18" t="s">
        <v>981</v>
      </c>
      <c r="K264" s="21">
        <v>104449</v>
      </c>
      <c r="L264" s="21">
        <v>105129</v>
      </c>
      <c r="M264" s="22">
        <v>105463</v>
      </c>
      <c r="N264" s="22">
        <v>106915</v>
      </c>
      <c r="O264" s="46">
        <v>106915</v>
      </c>
      <c r="P264" s="51">
        <v>196802000</v>
      </c>
      <c r="Q264" s="51">
        <v>206885000</v>
      </c>
      <c r="R264" s="51">
        <v>217555000</v>
      </c>
      <c r="S264" s="51">
        <v>223686000</v>
      </c>
      <c r="T264" s="52">
        <v>236407000</v>
      </c>
      <c r="U264" s="18"/>
      <c r="V264" s="19" t="s">
        <v>98</v>
      </c>
      <c r="W264" s="19">
        <v>380</v>
      </c>
      <c r="X264" s="19">
        <v>12198</v>
      </c>
      <c r="Y264" s="19">
        <v>1050</v>
      </c>
      <c r="Z264" s="34">
        <v>4200000</v>
      </c>
      <c r="AA264" s="223">
        <v>7</v>
      </c>
      <c r="AB264" s="19">
        <v>28000000</v>
      </c>
      <c r="AC264" s="94">
        <f>IF(OR(X264="",W264=""),"",X264/W264)</f>
        <v>32.1</v>
      </c>
      <c r="AD264" s="88">
        <f>IF(OR(X264="",O264=""),"",X264/O264)</f>
        <v>0.11409063274563906</v>
      </c>
      <c r="AE264" s="94">
        <f>IF(OR(Y264="",W264=""),"",Y264/W264)</f>
        <v>2.763157894736842</v>
      </c>
      <c r="AF264" s="95">
        <f t="shared" si="74"/>
        <v>86.079685194294143</v>
      </c>
      <c r="AG264" s="95">
        <f>IF(OR(Z264="",W264=""),"",Z264/W264)</f>
        <v>11052.631578947368</v>
      </c>
      <c r="AH264" s="91">
        <f t="shared" si="76"/>
        <v>39.28354300144975</v>
      </c>
      <c r="AI264" s="18"/>
      <c r="AJ264" s="18">
        <v>81</v>
      </c>
      <c r="AK264" s="18">
        <v>4</v>
      </c>
      <c r="AL264" s="18">
        <v>7</v>
      </c>
      <c r="AM264" s="18">
        <v>3</v>
      </c>
      <c r="AN264" s="18">
        <v>5</v>
      </c>
      <c r="AO264" s="19"/>
      <c r="AP264" s="223">
        <v>20</v>
      </c>
      <c r="AQ264" s="35">
        <v>1</v>
      </c>
      <c r="AR264" s="18"/>
      <c r="AS264" s="35">
        <v>1</v>
      </c>
      <c r="AT264" s="18"/>
      <c r="AU264" s="35">
        <v>1</v>
      </c>
      <c r="AV264" s="19"/>
      <c r="AW264" s="18" t="s">
        <v>98</v>
      </c>
      <c r="AX264" s="19"/>
      <c r="AY264" s="18" t="s">
        <v>100</v>
      </c>
      <c r="AZ264" s="18" t="s">
        <v>98</v>
      </c>
      <c r="BA264" s="18" t="s">
        <v>100</v>
      </c>
      <c r="BB264" s="18" t="s">
        <v>100</v>
      </c>
      <c r="BC264" s="18" t="s">
        <v>100</v>
      </c>
      <c r="BD264" s="19"/>
      <c r="BE264" s="18" t="s">
        <v>102</v>
      </c>
      <c r="BF264" s="19"/>
      <c r="BG264" s="18"/>
      <c r="BH264" s="18"/>
      <c r="BI264" s="18">
        <v>999025</v>
      </c>
      <c r="BJ264" s="18">
        <v>950332</v>
      </c>
      <c r="BK264" s="18">
        <v>1092010</v>
      </c>
      <c r="BL264" s="230">
        <f t="shared" si="84"/>
        <v>11.390151054576066</v>
      </c>
      <c r="BM264" s="18"/>
      <c r="BN264" s="18"/>
      <c r="BO264" s="18">
        <v>254270</v>
      </c>
      <c r="BP264" s="18">
        <v>194891</v>
      </c>
      <c r="BQ264" s="18">
        <v>125768</v>
      </c>
      <c r="BR264" s="18"/>
      <c r="BS264" s="18"/>
      <c r="BT264" s="36">
        <v>401860</v>
      </c>
      <c r="BU264" s="18">
        <v>401860</v>
      </c>
      <c r="BV264" s="18">
        <v>574240</v>
      </c>
      <c r="BW264" s="18"/>
      <c r="BX264" s="18"/>
      <c r="BY264" s="18">
        <v>3110</v>
      </c>
      <c r="BZ264" s="18">
        <v>50226</v>
      </c>
      <c r="CA264" s="18"/>
      <c r="CB264" s="18"/>
      <c r="CC264" s="18"/>
      <c r="CD264" s="18">
        <v>319819</v>
      </c>
      <c r="CE264" s="18">
        <v>403423</v>
      </c>
      <c r="CF264" s="19">
        <v>413173</v>
      </c>
      <c r="CG264" s="19" t="s">
        <v>98</v>
      </c>
      <c r="CH264" s="19" t="s">
        <v>143</v>
      </c>
      <c r="CI264" s="18" t="s">
        <v>191</v>
      </c>
      <c r="CJ264" s="19"/>
      <c r="CK264" s="19" t="s">
        <v>105</v>
      </c>
      <c r="CL264" s="18" t="s">
        <v>100</v>
      </c>
      <c r="CM264" s="19"/>
      <c r="CN264" s="18" t="s">
        <v>100</v>
      </c>
      <c r="CO264" s="19"/>
      <c r="CP264" s="18" t="s">
        <v>100</v>
      </c>
      <c r="CQ264" s="18" t="s">
        <v>98</v>
      </c>
      <c r="CR264" s="18" t="s">
        <v>100</v>
      </c>
      <c r="CS264" s="18" t="s">
        <v>98</v>
      </c>
      <c r="CT264" s="19" t="s">
        <v>984</v>
      </c>
      <c r="CU264" s="18" t="s">
        <v>100</v>
      </c>
      <c r="CV264" s="18" t="s">
        <v>98</v>
      </c>
      <c r="CW264" s="18" t="s">
        <v>98</v>
      </c>
      <c r="CX264" s="18" t="s">
        <v>98</v>
      </c>
      <c r="CY264" s="18" t="s">
        <v>100</v>
      </c>
      <c r="CZ264" s="18" t="s">
        <v>100</v>
      </c>
      <c r="DA264" s="18" t="s">
        <v>100</v>
      </c>
      <c r="DB264" s="18" t="s">
        <v>100</v>
      </c>
      <c r="DC264" s="19"/>
      <c r="DD264" s="18" t="s">
        <v>100</v>
      </c>
      <c r="DE264" s="18" t="s">
        <v>100</v>
      </c>
      <c r="DF264" s="18" t="s">
        <v>100</v>
      </c>
      <c r="DG264" s="18" t="s">
        <v>100</v>
      </c>
      <c r="DH264" s="18" t="s">
        <v>100</v>
      </c>
      <c r="DI264" s="18" t="s">
        <v>100</v>
      </c>
      <c r="DJ264" s="19"/>
      <c r="DK264" s="23" t="s">
        <v>985</v>
      </c>
    </row>
    <row r="265" spans="1:115" s="11" customFormat="1" ht="21.75" customHeight="1" thickBot="1" x14ac:dyDescent="0.3">
      <c r="A265" s="38">
        <v>55</v>
      </c>
      <c r="B265" s="39" t="s">
        <v>600</v>
      </c>
      <c r="C265" s="39" t="s">
        <v>348</v>
      </c>
      <c r="D265" s="40" t="s">
        <v>601</v>
      </c>
      <c r="E265" s="41" t="s">
        <v>602</v>
      </c>
      <c r="F265" s="41" t="s">
        <v>603</v>
      </c>
      <c r="G265" s="39" t="s">
        <v>604</v>
      </c>
      <c r="H265" s="39" t="s">
        <v>605</v>
      </c>
      <c r="I265" s="41" t="s">
        <v>606</v>
      </c>
      <c r="J265" s="39" t="s">
        <v>607</v>
      </c>
      <c r="K265" s="42">
        <v>203830</v>
      </c>
      <c r="L265" s="42">
        <v>204994</v>
      </c>
      <c r="M265" s="43">
        <v>201952</v>
      </c>
      <c r="N265" s="43">
        <v>203485</v>
      </c>
      <c r="O265" s="48">
        <v>204880</v>
      </c>
      <c r="P265" s="57">
        <v>504487000</v>
      </c>
      <c r="Q265" s="57">
        <v>515422000</v>
      </c>
      <c r="R265" s="57">
        <v>527768000</v>
      </c>
      <c r="S265" s="57">
        <v>533887000</v>
      </c>
      <c r="T265" s="58">
        <v>558342000</v>
      </c>
      <c r="U265" s="229" t="s">
        <v>608</v>
      </c>
      <c r="V265" s="40" t="s">
        <v>100</v>
      </c>
      <c r="W265" s="40">
        <v>751</v>
      </c>
      <c r="X265" s="40">
        <v>21870</v>
      </c>
      <c r="Y265" s="40">
        <v>2540</v>
      </c>
      <c r="Z265" s="40">
        <v>10025111</v>
      </c>
      <c r="AA265" s="224">
        <v>23</v>
      </c>
      <c r="AB265" s="40">
        <v>37188172</v>
      </c>
      <c r="AC265" s="105">
        <f>IF(OR(X265="",W265=""),"",X265/W265)</f>
        <v>29.121171770972037</v>
      </c>
      <c r="AD265" s="104">
        <f>IF(OR(X265="",O265=""),"",X265/O265)</f>
        <v>0.10674541194845763</v>
      </c>
      <c r="AE265" s="105">
        <f>IF(OR(Y265="",W265=""),"",Y265/W265)</f>
        <v>3.3821571238348866</v>
      </c>
      <c r="AF265" s="106">
        <f t="shared" si="74"/>
        <v>116.14083219021491</v>
      </c>
      <c r="AG265" s="106">
        <f>IF(OR(Z265="",W265=""),"",Z265/W265)</f>
        <v>13349.015978695073</v>
      </c>
      <c r="AH265" s="107">
        <f t="shared" si="76"/>
        <v>48.931623389301052</v>
      </c>
      <c r="AI265" s="39">
        <v>1</v>
      </c>
      <c r="AJ265" s="39">
        <v>93</v>
      </c>
      <c r="AK265" s="39">
        <v>3</v>
      </c>
      <c r="AL265" s="39">
        <v>1</v>
      </c>
      <c r="AM265" s="39">
        <v>1</v>
      </c>
      <c r="AN265" s="39">
        <v>1</v>
      </c>
      <c r="AO265" s="40"/>
      <c r="AP265" s="224">
        <v>17</v>
      </c>
      <c r="AQ265" s="39" t="s">
        <v>99</v>
      </c>
      <c r="AR265" s="39"/>
      <c r="AS265" s="39" t="s">
        <v>99</v>
      </c>
      <c r="AT265" s="39"/>
      <c r="AU265" s="39" t="s">
        <v>99</v>
      </c>
      <c r="AV265" s="40"/>
      <c r="AW265" s="39" t="s">
        <v>98</v>
      </c>
      <c r="AX265" s="40"/>
      <c r="AY265" s="39" t="s">
        <v>100</v>
      </c>
      <c r="AZ265" s="39" t="s">
        <v>100</v>
      </c>
      <c r="BA265" s="39" t="s">
        <v>100</v>
      </c>
      <c r="BB265" s="39" t="s">
        <v>100</v>
      </c>
      <c r="BC265" s="39" t="s">
        <v>98</v>
      </c>
      <c r="BD265" s="40" t="s">
        <v>609</v>
      </c>
      <c r="BE265" s="39" t="s">
        <v>102</v>
      </c>
      <c r="BF265" s="40"/>
      <c r="BG265" s="39">
        <v>1865348</v>
      </c>
      <c r="BH265" s="39">
        <v>1965866</v>
      </c>
      <c r="BI265" s="39">
        <v>2067287</v>
      </c>
      <c r="BJ265" s="39">
        <v>2083626</v>
      </c>
      <c r="BK265" s="39">
        <v>2353696</v>
      </c>
      <c r="BL265" s="232">
        <f t="shared" si="84"/>
        <v>12.567839711050372</v>
      </c>
      <c r="BM265" s="39">
        <v>267382</v>
      </c>
      <c r="BN265" s="39">
        <v>267817</v>
      </c>
      <c r="BO265" s="39">
        <v>227288</v>
      </c>
      <c r="BP265" s="39">
        <v>255172</v>
      </c>
      <c r="BQ265" s="39">
        <v>221203</v>
      </c>
      <c r="BR265" s="39">
        <v>119657</v>
      </c>
      <c r="BS265" s="39">
        <v>69801</v>
      </c>
      <c r="BT265" s="39">
        <v>108801</v>
      </c>
      <c r="BU265" s="39">
        <v>49783</v>
      </c>
      <c r="BV265" s="39">
        <v>52498</v>
      </c>
      <c r="BW265" s="39">
        <v>119091</v>
      </c>
      <c r="BX265" s="39">
        <v>114258</v>
      </c>
      <c r="BY265" s="39">
        <v>144761</v>
      </c>
      <c r="BZ265" s="39">
        <v>176495</v>
      </c>
      <c r="CA265" s="39">
        <v>221868</v>
      </c>
      <c r="CB265" s="39">
        <v>730838</v>
      </c>
      <c r="CC265" s="39">
        <v>673987</v>
      </c>
      <c r="CD265" s="39">
        <v>670398</v>
      </c>
      <c r="CE265" s="39">
        <v>738817</v>
      </c>
      <c r="CF265" s="40">
        <v>697943</v>
      </c>
      <c r="CG265" s="40" t="s">
        <v>98</v>
      </c>
      <c r="CH265" s="40" t="s">
        <v>143</v>
      </c>
      <c r="CI265" s="44" t="s">
        <v>191</v>
      </c>
      <c r="CJ265" s="40" t="s">
        <v>610</v>
      </c>
      <c r="CK265" s="40" t="s">
        <v>105</v>
      </c>
      <c r="CL265" s="39" t="s">
        <v>98</v>
      </c>
      <c r="CM265" s="40" t="s">
        <v>611</v>
      </c>
      <c r="CN265" s="39" t="s">
        <v>98</v>
      </c>
      <c r="CO265" s="40" t="s">
        <v>612</v>
      </c>
      <c r="CP265" s="39" t="s">
        <v>98</v>
      </c>
      <c r="CQ265" s="39" t="s">
        <v>98</v>
      </c>
      <c r="CR265" s="39" t="s">
        <v>100</v>
      </c>
      <c r="CS265" s="39" t="s">
        <v>98</v>
      </c>
      <c r="CT265" s="40" t="s">
        <v>613</v>
      </c>
      <c r="CU265" s="39" t="s">
        <v>100</v>
      </c>
      <c r="CV265" s="39" t="s">
        <v>98</v>
      </c>
      <c r="CW265" s="39" t="s">
        <v>98</v>
      </c>
      <c r="CX265" s="39" t="s">
        <v>98</v>
      </c>
      <c r="CY265" s="39" t="s">
        <v>98</v>
      </c>
      <c r="CZ265" s="39" t="s">
        <v>98</v>
      </c>
      <c r="DA265" s="39" t="s">
        <v>100</v>
      </c>
      <c r="DB265" s="39" t="s">
        <v>100</v>
      </c>
      <c r="DC265" s="40"/>
      <c r="DD265" s="39" t="s">
        <v>98</v>
      </c>
      <c r="DE265" s="39" t="s">
        <v>98</v>
      </c>
      <c r="DF265" s="39" t="s">
        <v>100</v>
      </c>
      <c r="DG265" s="39" t="s">
        <v>98</v>
      </c>
      <c r="DH265" s="39" t="s">
        <v>100</v>
      </c>
      <c r="DI265" s="39" t="s">
        <v>100</v>
      </c>
      <c r="DJ265" s="40"/>
      <c r="DK265" s="45"/>
    </row>
    <row r="266" spans="1:115" s="179" customFormat="1" ht="21.75" customHeight="1" x14ac:dyDescent="0.2">
      <c r="A266" s="168"/>
      <c r="B266" s="98"/>
      <c r="C266" s="98"/>
      <c r="D266" s="62" t="s">
        <v>1996</v>
      </c>
      <c r="E266" s="178"/>
      <c r="F266" s="178"/>
      <c r="I266" s="178"/>
      <c r="K266" s="180"/>
      <c r="L266" s="180"/>
      <c r="P266" s="181"/>
      <c r="Q266" s="181"/>
      <c r="R266" s="181"/>
      <c r="S266" s="181"/>
      <c r="T266" s="181"/>
      <c r="W266" s="70">
        <f>QUARTILE(W$262:W$265,1)</f>
        <v>339</v>
      </c>
      <c r="X266" s="70">
        <f t="shared" ref="X266:BL266" si="85">QUARTILE(X$262:X$265,1)</f>
        <v>10129.5</v>
      </c>
      <c r="Y266" s="70">
        <f t="shared" si="85"/>
        <v>1037.5</v>
      </c>
      <c r="Z266" s="70">
        <f t="shared" si="85"/>
        <v>3687029.75</v>
      </c>
      <c r="AA266" s="70">
        <f t="shared" si="85"/>
        <v>6.1775000000000002</v>
      </c>
      <c r="AB266" s="70">
        <f t="shared" si="85"/>
        <v>15971853</v>
      </c>
      <c r="AC266" s="101">
        <f t="shared" si="85"/>
        <v>28.221338598343969</v>
      </c>
      <c r="AD266" s="102">
        <f t="shared" si="85"/>
        <v>0.1113382145768604</v>
      </c>
      <c r="AE266" s="101">
        <f t="shared" si="85"/>
        <v>2.6470810647307923</v>
      </c>
      <c r="AF266" s="70">
        <f t="shared" si="85"/>
        <v>89.075316722821427</v>
      </c>
      <c r="AG266" s="70">
        <f t="shared" si="85"/>
        <v>10640.048396854205</v>
      </c>
      <c r="AH266" s="70">
        <f t="shared" si="85"/>
        <v>39.158413702876913</v>
      </c>
      <c r="AI266" s="70"/>
      <c r="AJ266" s="70"/>
      <c r="AK266" s="70"/>
      <c r="AL266" s="70"/>
      <c r="AM266" s="70"/>
      <c r="AN266" s="70"/>
      <c r="AO266" s="70"/>
      <c r="AP266" s="70">
        <f t="shared" si="85"/>
        <v>16.25</v>
      </c>
      <c r="AQ266" s="70"/>
      <c r="AR266" s="70"/>
      <c r="AS266" s="70"/>
      <c r="AT266" s="70"/>
      <c r="AU266" s="70"/>
      <c r="AV266" s="70"/>
      <c r="AW266" s="70"/>
      <c r="AX266" s="70"/>
      <c r="AY266" s="70"/>
      <c r="AZ266" s="70"/>
      <c r="BA266" s="70"/>
      <c r="BB266" s="70"/>
      <c r="BC266" s="70"/>
      <c r="BD266" s="70"/>
      <c r="BE266" s="70"/>
      <c r="BF266" s="70"/>
      <c r="BG266" s="70"/>
      <c r="BH266" s="70"/>
      <c r="BI266" s="70"/>
      <c r="BJ266" s="70"/>
      <c r="BK266" s="70"/>
      <c r="BL266" s="102">
        <f t="shared" si="85"/>
        <v>11.681272062336626</v>
      </c>
    </row>
    <row r="267" spans="1:115" s="179" customFormat="1" ht="21.75" customHeight="1" x14ac:dyDescent="0.2">
      <c r="A267" s="168"/>
      <c r="B267" s="98"/>
      <c r="C267" s="98"/>
      <c r="D267" s="62" t="s">
        <v>1997</v>
      </c>
      <c r="E267" s="178"/>
      <c r="F267" s="178"/>
      <c r="I267" s="178"/>
      <c r="K267" s="180"/>
      <c r="L267" s="180"/>
      <c r="P267" s="181"/>
      <c r="Q267" s="181"/>
      <c r="R267" s="181"/>
      <c r="S267" s="181"/>
      <c r="T267" s="181"/>
      <c r="W267" s="70">
        <f>QUARTILE(W$262:W$265,0)</f>
        <v>216</v>
      </c>
      <c r="X267" s="70">
        <f t="shared" ref="X267:BL267" si="86">QUARTILE(X$262:X$265,0)</f>
        <v>7212</v>
      </c>
      <c r="Y267" s="70">
        <f t="shared" si="86"/>
        <v>1000</v>
      </c>
      <c r="Z267" s="70">
        <f t="shared" si="86"/>
        <v>2478119</v>
      </c>
      <c r="AA267" s="70">
        <f t="shared" si="86"/>
        <v>5.3550000000000004</v>
      </c>
      <c r="AB267" s="70">
        <f t="shared" si="86"/>
        <v>3943706</v>
      </c>
      <c r="AC267" s="101">
        <f t="shared" si="86"/>
        <v>25.52183908045977</v>
      </c>
      <c r="AD267" s="102">
        <f t="shared" si="86"/>
        <v>0.10674541194845763</v>
      </c>
      <c r="AE267" s="101">
        <f t="shared" si="86"/>
        <v>2.2988505747126435</v>
      </c>
      <c r="AF267" s="70">
        <f t="shared" si="86"/>
        <v>86.079685194294143</v>
      </c>
      <c r="AG267" s="70">
        <f t="shared" si="86"/>
        <v>9402.2988505747126</v>
      </c>
      <c r="AH267" s="70">
        <f t="shared" si="86"/>
        <v>38.783025807158396</v>
      </c>
      <c r="AI267" s="70"/>
      <c r="AJ267" s="70"/>
      <c r="AK267" s="70"/>
      <c r="AL267" s="70"/>
      <c r="AM267" s="70"/>
      <c r="AN267" s="70"/>
      <c r="AO267" s="70"/>
      <c r="AP267" s="70">
        <f t="shared" si="86"/>
        <v>14</v>
      </c>
      <c r="AQ267" s="70"/>
      <c r="AR267" s="70"/>
      <c r="AS267" s="70"/>
      <c r="AT267" s="70"/>
      <c r="AU267" s="70"/>
      <c r="AV267" s="70"/>
      <c r="AW267" s="70"/>
      <c r="AX267" s="70"/>
      <c r="AY267" s="70"/>
      <c r="AZ267" s="70"/>
      <c r="BA267" s="70"/>
      <c r="BB267" s="70"/>
      <c r="BC267" s="70"/>
      <c r="BD267" s="70"/>
      <c r="BE267" s="70"/>
      <c r="BF267" s="70"/>
      <c r="BG267" s="70"/>
      <c r="BH267" s="70"/>
      <c r="BI267" s="70"/>
      <c r="BJ267" s="70"/>
      <c r="BK267" s="70"/>
      <c r="BL267" s="102">
        <f t="shared" si="86"/>
        <v>11.390151054576066</v>
      </c>
    </row>
    <row r="268" spans="1:115" s="179" customFormat="1" ht="21.75" customHeight="1" x14ac:dyDescent="0.2">
      <c r="A268" s="168"/>
      <c r="B268" s="98"/>
      <c r="C268" s="98"/>
      <c r="D268" s="62" t="s">
        <v>1998</v>
      </c>
      <c r="E268" s="178"/>
      <c r="F268" s="178"/>
      <c r="I268" s="178"/>
      <c r="K268" s="180"/>
      <c r="L268" s="180"/>
      <c r="P268" s="181"/>
      <c r="Q268" s="181"/>
      <c r="R268" s="181"/>
      <c r="S268" s="181"/>
      <c r="T268" s="181"/>
      <c r="W268" s="70">
        <f>QUARTILE(W$262:W$265,4)</f>
        <v>751</v>
      </c>
      <c r="X268" s="70">
        <f t="shared" ref="X268:BL268" si="87">QUARTILE(X$262:X$265,4)</f>
        <v>21870</v>
      </c>
      <c r="Y268" s="70">
        <f t="shared" si="87"/>
        <v>2568.2550000000001</v>
      </c>
      <c r="Z268" s="70">
        <f t="shared" si="87"/>
        <v>10025111</v>
      </c>
      <c r="AA268" s="70">
        <f t="shared" si="87"/>
        <v>23</v>
      </c>
      <c r="AB268" s="70">
        <f t="shared" si="87"/>
        <v>37188172</v>
      </c>
      <c r="AC268" s="101">
        <f t="shared" si="87"/>
        <v>33.388888888888886</v>
      </c>
      <c r="AD268" s="102">
        <f t="shared" si="87"/>
        <v>0.11618926018566002</v>
      </c>
      <c r="AE268" s="101">
        <f t="shared" si="87"/>
        <v>11.890069444444444</v>
      </c>
      <c r="AF268" s="70">
        <f t="shared" si="87"/>
        <v>356.10856905158067</v>
      </c>
      <c r="AG268" s="70">
        <f t="shared" si="87"/>
        <v>13349.015978695073</v>
      </c>
      <c r="AH268" s="70">
        <f t="shared" si="87"/>
        <v>48.931623389301052</v>
      </c>
      <c r="AI268" s="70"/>
      <c r="AJ268" s="70"/>
      <c r="AK268" s="70"/>
      <c r="AL268" s="70"/>
      <c r="AM268" s="70"/>
      <c r="AN268" s="70"/>
      <c r="AO268" s="70"/>
      <c r="AP268" s="70">
        <f t="shared" si="87"/>
        <v>20</v>
      </c>
      <c r="AQ268" s="70"/>
      <c r="AR268" s="70"/>
      <c r="AS268" s="70"/>
      <c r="AT268" s="70"/>
      <c r="AU268" s="70"/>
      <c r="AV268" s="70"/>
      <c r="AW268" s="70"/>
      <c r="AX268" s="70"/>
      <c r="AY268" s="70"/>
      <c r="AZ268" s="70"/>
      <c r="BA268" s="70"/>
      <c r="BB268" s="70"/>
      <c r="BC268" s="70"/>
      <c r="BD268" s="70"/>
      <c r="BE268" s="70"/>
      <c r="BF268" s="70"/>
      <c r="BG268" s="70"/>
      <c r="BH268" s="70"/>
      <c r="BI268" s="70"/>
      <c r="BJ268" s="70"/>
      <c r="BK268" s="70"/>
      <c r="BL268" s="102">
        <f t="shared" si="87"/>
        <v>12.567839711050372</v>
      </c>
    </row>
    <row r="269" spans="1:115" s="179" customFormat="1" ht="21.75" customHeight="1" x14ac:dyDescent="0.2">
      <c r="A269" s="168"/>
      <c r="B269" s="98"/>
      <c r="C269" s="98"/>
      <c r="D269" s="62" t="s">
        <v>1999</v>
      </c>
      <c r="E269" s="178"/>
      <c r="F269" s="178"/>
      <c r="I269" s="178"/>
      <c r="K269" s="180"/>
      <c r="L269" s="180"/>
      <c r="P269" s="181"/>
      <c r="Q269" s="181"/>
      <c r="R269" s="181"/>
      <c r="S269" s="181"/>
      <c r="T269" s="181"/>
      <c r="W269" s="70">
        <f>QUARTILE(W$262:W$265,3)</f>
        <v>514</v>
      </c>
      <c r="X269" s="70">
        <f t="shared" ref="X269:BL269" si="88">QUARTILE(X$262:X$265,3)</f>
        <v>14616</v>
      </c>
      <c r="Y269" s="70">
        <f t="shared" si="88"/>
        <v>2547.0637500000003</v>
      </c>
      <c r="Z269" s="70">
        <f t="shared" si="88"/>
        <v>5656277.75</v>
      </c>
      <c r="AA269" s="70">
        <f t="shared" si="88"/>
        <v>15</v>
      </c>
      <c r="AB269" s="70">
        <f t="shared" si="88"/>
        <v>32594086</v>
      </c>
      <c r="AC269" s="101">
        <f t="shared" si="88"/>
        <v>32.422222222222224</v>
      </c>
      <c r="AD269" s="102">
        <f t="shared" si="88"/>
        <v>0.11461528960564429</v>
      </c>
      <c r="AE269" s="101">
        <f t="shared" si="88"/>
        <v>5.5091352039872756</v>
      </c>
      <c r="AF269" s="70">
        <f t="shared" si="88"/>
        <v>176.13276640555637</v>
      </c>
      <c r="AG269" s="70">
        <f t="shared" si="88"/>
        <v>11941.83385578488</v>
      </c>
      <c r="AH269" s="70">
        <f t="shared" si="88"/>
        <v>44.336180538327973</v>
      </c>
      <c r="AI269" s="70"/>
      <c r="AJ269" s="70"/>
      <c r="AK269" s="70"/>
      <c r="AL269" s="70"/>
      <c r="AM269" s="70"/>
      <c r="AN269" s="70"/>
      <c r="AO269" s="70"/>
      <c r="AP269" s="70">
        <f t="shared" si="88"/>
        <v>18.5</v>
      </c>
      <c r="AQ269" s="70"/>
      <c r="AR269" s="70"/>
      <c r="AS269" s="70"/>
      <c r="AT269" s="70"/>
      <c r="AU269" s="70"/>
      <c r="AV269" s="70"/>
      <c r="AW269" s="70"/>
      <c r="AX269" s="70"/>
      <c r="AY269" s="70"/>
      <c r="AZ269" s="70"/>
      <c r="BA269" s="70"/>
      <c r="BB269" s="70"/>
      <c r="BC269" s="70"/>
      <c r="BD269" s="70"/>
      <c r="BE269" s="70"/>
      <c r="BF269" s="70"/>
      <c r="BG269" s="70"/>
      <c r="BH269" s="70"/>
      <c r="BI269" s="70"/>
      <c r="BJ269" s="70"/>
      <c r="BK269" s="70"/>
      <c r="BL269" s="102">
        <f t="shared" si="88"/>
        <v>12.270116390573779</v>
      </c>
    </row>
    <row r="270" spans="1:115" s="179" customFormat="1" ht="21.75" customHeight="1" x14ac:dyDescent="0.2">
      <c r="A270" s="168"/>
      <c r="B270" s="98"/>
      <c r="C270" s="98"/>
      <c r="D270" s="62" t="s">
        <v>2000</v>
      </c>
      <c r="E270" s="178"/>
      <c r="F270" s="178"/>
      <c r="I270" s="178"/>
      <c r="K270" s="180"/>
      <c r="L270" s="180"/>
      <c r="P270" s="181"/>
      <c r="Q270" s="181"/>
      <c r="R270" s="181"/>
      <c r="S270" s="181"/>
      <c r="T270" s="181"/>
      <c r="W270" s="70">
        <f>QUARTILE(W$262:W$265,2)</f>
        <v>407.5</v>
      </c>
      <c r="X270" s="70">
        <f t="shared" ref="X270:BL270" si="89">QUARTILE(X$262:X$265,2)</f>
        <v>11650</v>
      </c>
      <c r="Y270" s="70">
        <f t="shared" si="89"/>
        <v>1795</v>
      </c>
      <c r="Z270" s="70">
        <f t="shared" si="89"/>
        <v>4145000</v>
      </c>
      <c r="AA270" s="70">
        <f t="shared" si="89"/>
        <v>7</v>
      </c>
      <c r="AB270" s="70">
        <f t="shared" si="89"/>
        <v>28000000</v>
      </c>
      <c r="AC270" s="101">
        <f t="shared" si="89"/>
        <v>30.610585885486017</v>
      </c>
      <c r="AD270" s="102">
        <f t="shared" si="89"/>
        <v>0.11347989076598353</v>
      </c>
      <c r="AE270" s="101">
        <f t="shared" si="89"/>
        <v>3.0726575092858646</v>
      </c>
      <c r="AF270" s="70">
        <f t="shared" si="89"/>
        <v>103.10734637793938</v>
      </c>
      <c r="AG270" s="70">
        <f t="shared" si="89"/>
        <v>11262.702363547758</v>
      </c>
      <c r="AH270" s="70">
        <f t="shared" si="89"/>
        <v>41.043954628060014</v>
      </c>
      <c r="AI270" s="70"/>
      <c r="AJ270" s="70"/>
      <c r="AK270" s="70"/>
      <c r="AL270" s="70"/>
      <c r="AM270" s="70"/>
      <c r="AN270" s="70"/>
      <c r="AO270" s="70"/>
      <c r="AP270" s="70">
        <f t="shared" si="89"/>
        <v>17.5</v>
      </c>
      <c r="AQ270" s="70"/>
      <c r="AR270" s="70"/>
      <c r="AS270" s="70"/>
      <c r="AT270" s="70"/>
      <c r="AU270" s="70"/>
      <c r="AV270" s="70"/>
      <c r="AW270" s="70"/>
      <c r="AX270" s="70"/>
      <c r="AY270" s="70"/>
      <c r="AZ270" s="70"/>
      <c r="BA270" s="70"/>
      <c r="BB270" s="70"/>
      <c r="BC270" s="70"/>
      <c r="BD270" s="70"/>
      <c r="BE270" s="70"/>
      <c r="BF270" s="70"/>
      <c r="BG270" s="70"/>
      <c r="BH270" s="70"/>
      <c r="BI270" s="70"/>
      <c r="BJ270" s="70"/>
      <c r="BK270" s="70"/>
      <c r="BL270" s="102">
        <f t="shared" si="89"/>
        <v>11.972393070097187</v>
      </c>
    </row>
    <row r="271" spans="1:115" ht="21.75" customHeight="1" x14ac:dyDescent="0.2">
      <c r="BL271" s="231"/>
    </row>
    <row r="272" spans="1:115" ht="21.75" customHeight="1" x14ac:dyDescent="0.2">
      <c r="BL272" s="231"/>
    </row>
    <row r="273" spans="4:64" s="184" customFormat="1" ht="21.75" customHeight="1" x14ac:dyDescent="0.2">
      <c r="D273" s="182" t="s">
        <v>1996</v>
      </c>
      <c r="E273" s="183"/>
      <c r="F273" s="183"/>
      <c r="I273" s="183"/>
      <c r="K273" s="185"/>
      <c r="L273" s="185"/>
      <c r="P273" s="186"/>
      <c r="Q273" s="186"/>
      <c r="R273" s="186"/>
      <c r="S273" s="186"/>
      <c r="T273" s="186"/>
      <c r="W273" s="187">
        <f>QUARTILE((W$3:W$123,W$131:W$188,W$196:W$221,W$229:W$236,W$244:W$254,W$262:W$265),1)</f>
        <v>3</v>
      </c>
      <c r="X273" s="187">
        <f>QUARTILE((X$3:X$123,X$131:X$188,X$196:X$221,X$229:X$236,X$244:X$254,X$262:X$265),1)</f>
        <v>69</v>
      </c>
      <c r="Y273" s="187">
        <f>QUARTILE((Y$3:Y$123,Y$131:Y$188,Y$196:Y$221,Y$229:Y$236,Y$244:Y$254,Y$262:Y$265),1)</f>
        <v>6</v>
      </c>
      <c r="Z273" s="187">
        <f>QUARTILE((Z$3:Z$123,Z$131:Z$188,Z$196:Z$221,Z$229:Z$236,Z$244:Z$254,Z$262:Z$265),1)</f>
        <v>19631.75</v>
      </c>
      <c r="AA273" s="187">
        <f>QUARTILE((AA$3:AA$123,AA$131:AA$188,AA$196:AA$221,AA$229:AA$236,AA$244:AA$254,AA$262:AA$265),1)</f>
        <v>18</v>
      </c>
      <c r="AB273" s="187">
        <f>QUARTILE((AB$3:AB$123,AB$131:AB$188,AB$196:AB$221,AB$229:AB$236,AB$244:AB$254,AB$262:AB$265),1)</f>
        <v>10620</v>
      </c>
      <c r="AC273" s="187">
        <f>QUARTILE((AC$3:AC$123,AC$131:AC$188,AC$196:AC$221,AC$229:AC$236,AC$244:AC$254,AC$262:AC$265),1)</f>
        <v>19.75</v>
      </c>
      <c r="AD273" s="188">
        <f>QUARTILE((AD$3:AD$123,AD$131:AD$188,AD$196:AD$221,AD$229:AD$236,AD$244:AD$254,AD$262:AD$265),1)</f>
        <v>0.15270262140956264</v>
      </c>
      <c r="AE273" s="187">
        <f>QUARTILE((AE$3:AE$123,AE$131:AE$188,AE$196:AE$221,AE$229:AE$236,AE$244:AE$254,AE$262:AE$265),1)</f>
        <v>1.6145833333333335</v>
      </c>
      <c r="AF273" s="189">
        <f>QUARTILE((AF$3:AF$123,AF$131:AF$188,AF$196:AF$221,AF$229:AF$236,AF$244:AF$254,AF$262:AF$265),1)</f>
        <v>70</v>
      </c>
      <c r="AG273" s="189">
        <f>QUARTILE((AG$3:AG$123,AG$131:AG$188,AG$196:AG$221,AG$229:AG$236,AG$244:AG$254,AG$262:AG$265),1)</f>
        <v>5623.5763888888887</v>
      </c>
      <c r="AH273" s="189">
        <f>QUARTILE((AH$3:AH$123,AH$131:AH$188,AH$196:AH$221,AH$229:AH$236,AH$244:AH$254,AH$262:AH$265),1)</f>
        <v>44.399070266404436</v>
      </c>
      <c r="AI273" s="189"/>
      <c r="AJ273" s="189"/>
      <c r="AK273" s="189"/>
      <c r="AL273" s="189"/>
      <c r="AM273" s="189"/>
      <c r="AN273" s="189"/>
      <c r="AO273" s="189"/>
      <c r="AP273" s="189">
        <f>QUARTILE((AP$3:AP$123,AP$131:AP$188,AP$196:AP$221,AP$229:AP$236,AP$244:AP$254,AP$262:AP$265),1)</f>
        <v>15</v>
      </c>
      <c r="AQ273" s="189"/>
      <c r="AR273" s="189"/>
      <c r="AS273" s="189"/>
      <c r="AT273" s="189"/>
      <c r="AU273" s="189"/>
      <c r="AV273" s="189"/>
      <c r="AW273" s="189"/>
      <c r="AX273" s="189"/>
      <c r="AY273" s="189"/>
      <c r="AZ273" s="189"/>
      <c r="BA273" s="189"/>
      <c r="BB273" s="189"/>
      <c r="BC273" s="189"/>
      <c r="BD273" s="189"/>
      <c r="BE273" s="189"/>
      <c r="BF273" s="189"/>
      <c r="BG273" s="189"/>
      <c r="BH273" s="189"/>
      <c r="BI273" s="189"/>
      <c r="BJ273" s="189"/>
      <c r="BK273" s="189"/>
      <c r="BL273" s="188">
        <f>QUARTILE((BL$3:BL$123,BL$131:BL$188,BL$196:BL$221,BL$229:BL$236,BL$244:BL$254,BL$262:BL$265),1)</f>
        <v>12.337197115686056</v>
      </c>
    </row>
    <row r="274" spans="4:64" s="184" customFormat="1" ht="21.75" customHeight="1" x14ac:dyDescent="0.2">
      <c r="D274" s="182" t="s">
        <v>1997</v>
      </c>
      <c r="E274" s="183"/>
      <c r="F274" s="183"/>
      <c r="I274" s="183"/>
      <c r="K274" s="185"/>
      <c r="L274" s="185"/>
      <c r="P274" s="186"/>
      <c r="Q274" s="186"/>
      <c r="R274" s="186"/>
      <c r="S274" s="186"/>
      <c r="T274" s="186"/>
      <c r="W274" s="187">
        <f>QUARTILE((W$3:W$123,W$131:W$188,W$196:W$221,W$229:W$236,W$244:W$254,W$262:W$265),0)</f>
        <v>1</v>
      </c>
      <c r="X274" s="187">
        <f>QUARTILE((X$3:X$123,X$131:X$188,X$196:X$221,X$229:X$236,X$244:X$254,X$262:X$265),0)</f>
        <v>11</v>
      </c>
      <c r="Y274" s="187">
        <f>QUARTILE((Y$3:Y$123,Y$131:Y$188,Y$196:Y$221,Y$229:Y$236,Y$244:Y$254,Y$262:Y$265),0)</f>
        <v>1</v>
      </c>
      <c r="Z274" s="187">
        <f>QUARTILE((Z$3:Z$123,Z$131:Z$188,Z$196:Z$221,Z$229:Z$236,Z$244:Z$254,Z$262:Z$265),0)</f>
        <v>65</v>
      </c>
      <c r="AA274" s="187">
        <f>QUARTILE((AA$3:AA$123,AA$131:AA$188,AA$196:AA$221,AA$229:AA$236,AA$244:AA$254,AA$262:AA$265),0)</f>
        <v>5.3550000000000004</v>
      </c>
      <c r="AB274" s="187">
        <f>QUARTILE((AB$3:AB$123,AB$131:AB$188,AB$196:AB$221,AB$229:AB$236,AB$244:AB$254,AB$262:AB$265),0)</f>
        <v>21</v>
      </c>
      <c r="AC274" s="187">
        <f>QUARTILE((AC$3:AC$123,AC$131:AC$188,AC$196:AC$221,AC$229:AC$236,AC$244:AC$254,AC$262:AC$265),0)</f>
        <v>0.3056379821958457</v>
      </c>
      <c r="AD274" s="188">
        <f>QUARTILE((AD$3:AD$123,AD$131:AD$188,AD$196:AD$221,AD$229:AD$236,AD$244:AD$254,AD$262:AD$265),0)</f>
        <v>2.2044088176352707E-2</v>
      </c>
      <c r="AE274" s="187">
        <f>QUARTILE((AE$3:AE$123,AE$131:AE$188,AE$196:AE$221,AE$229:AE$236,AE$244:AE$254,AE$262:AE$265),0)</f>
        <v>2.8189910979228485E-2</v>
      </c>
      <c r="AF274" s="189">
        <f>QUARTILE((AF$3:AF$123,AF$131:AF$188,AF$196:AF$221,AF$229:AF$236,AF$244:AF$254,AF$262:AF$265),0)</f>
        <v>13.157894736842104</v>
      </c>
      <c r="AG274" s="189">
        <f>QUARTILE((AG$3:AG$123,AG$131:AG$188,AG$196:AG$221,AG$229:AG$236,AG$244:AG$254,AG$262:AG$265),0)</f>
        <v>8.2142857142857135</v>
      </c>
      <c r="AH274" s="189">
        <f>QUARTILE((AH$3:AH$123,AH$131:AH$188,AH$196:AH$221,AH$229:AH$236,AH$244:AH$254,AH$262:AH$265),0)</f>
        <v>4.7599337748344371E-2</v>
      </c>
      <c r="AI274" s="189"/>
      <c r="AJ274" s="189"/>
      <c r="AK274" s="189"/>
      <c r="AL274" s="189"/>
      <c r="AM274" s="189"/>
      <c r="AN274" s="189"/>
      <c r="AO274" s="189"/>
      <c r="AP274" s="189">
        <f>QUARTILE((AP$3:AP$123,AP$131:AP$188,AP$196:AP$221,AP$229:AP$236,AP$244:AP$254,AP$262:AP$265),0)</f>
        <v>1</v>
      </c>
      <c r="AQ274" s="189"/>
      <c r="AR274" s="189"/>
      <c r="AS274" s="189"/>
      <c r="AT274" s="189"/>
      <c r="AU274" s="189"/>
      <c r="AV274" s="189"/>
      <c r="AW274" s="189"/>
      <c r="AX274" s="189"/>
      <c r="AY274" s="189"/>
      <c r="AZ274" s="189"/>
      <c r="BA274" s="189"/>
      <c r="BB274" s="189"/>
      <c r="BC274" s="189"/>
      <c r="BD274" s="189"/>
      <c r="BE274" s="189"/>
      <c r="BF274" s="189"/>
      <c r="BG274" s="189"/>
      <c r="BH274" s="189"/>
      <c r="BI274" s="189"/>
      <c r="BJ274" s="189"/>
      <c r="BK274" s="189"/>
      <c r="BL274" s="188">
        <f>QUARTILE((BL$3:BL$123,BL$131:BL$188,BL$196:BL$221,BL$229:BL$236,BL$244:BL$254,BL$262:BL$265),0)</f>
        <v>1.6197026847126691E-2</v>
      </c>
    </row>
    <row r="275" spans="4:64" s="184" customFormat="1" ht="21.75" customHeight="1" x14ac:dyDescent="0.2">
      <c r="D275" s="182" t="s">
        <v>1998</v>
      </c>
      <c r="E275" s="183"/>
      <c r="F275" s="183"/>
      <c r="I275" s="183"/>
      <c r="K275" s="185"/>
      <c r="L275" s="185"/>
      <c r="P275" s="186"/>
      <c r="Q275" s="186"/>
      <c r="R275" s="186"/>
      <c r="S275" s="186"/>
      <c r="T275" s="186"/>
      <c r="W275" s="187">
        <f>QUARTILE((W$3:W$123,W$131:W$188,W$196:W$221,W$229:W$236,W$244:W$254,W$262:W$265),4)</f>
        <v>751</v>
      </c>
      <c r="X275" s="187">
        <f>QUARTILE((X$3:X$123,X$131:X$188,X$196:X$221,X$229:X$236,X$244:X$254,X$262:X$265),4)</f>
        <v>21870</v>
      </c>
      <c r="Y275" s="187">
        <f>QUARTILE((Y$3:Y$123,Y$131:Y$188,Y$196:Y$221,Y$229:Y$236,Y$244:Y$254,Y$262:Y$265),4)</f>
        <v>2568.2550000000001</v>
      </c>
      <c r="Z275" s="187">
        <f>QUARTILE((Z$3:Z$123,Z$131:Z$188,Z$196:Z$221,Z$229:Z$236,Z$244:Z$254,Z$262:Z$265),4)</f>
        <v>10025111</v>
      </c>
      <c r="AA275" s="187">
        <f>QUARTILE((AA$3:AA$123,AA$131:AA$188,AA$196:AA$221,AA$229:AA$236,AA$244:AA$254,AA$262:AA$265),4)</f>
        <v>33</v>
      </c>
      <c r="AB275" s="187">
        <f>QUARTILE((AB$3:AB$123,AB$131:AB$188,AB$196:AB$221,AB$229:AB$236,AB$244:AB$254,AB$262:AB$265),4)</f>
        <v>37188172</v>
      </c>
      <c r="AC275" s="187">
        <f>QUARTILE((AC$3:AC$123,AC$131:AC$188,AC$196:AC$221,AC$229:AC$236,AC$244:AC$254,AC$262:AC$265),4)</f>
        <v>56</v>
      </c>
      <c r="AD275" s="188">
        <f>QUARTILE((AD$3:AD$123,AD$131:AD$188,AD$196:AD$221,AD$229:AD$236,AD$244:AD$254,AD$262:AD$265),4)</f>
        <v>0.36989247311827955</v>
      </c>
      <c r="AE275" s="187">
        <f>QUARTILE((AE$3:AE$123,AE$131:AE$188,AE$196:AE$221,AE$229:AE$236,AE$244:AE$254,AE$262:AE$265),4)</f>
        <v>70</v>
      </c>
      <c r="AF275" s="189">
        <f>QUARTILE((AF$3:AF$123,AF$131:AF$188,AF$196:AF$221,AF$229:AF$236,AF$244:AF$254,AF$262:AF$265),4)</f>
        <v>5000</v>
      </c>
      <c r="AG275" s="189">
        <f>QUARTILE((AG$3:AG$123,AG$131:AG$188,AG$196:AG$221,AG$229:AG$236,AG$244:AG$254,AG$262:AG$265),4)</f>
        <v>71006</v>
      </c>
      <c r="AH275" s="189">
        <f>QUARTILE((AH$3:AH$123,AH$131:AH$188,AH$196:AH$221,AH$229:AH$236,AH$244:AH$254,AH$262:AH$265),4)</f>
        <v>631.16444444444448</v>
      </c>
      <c r="AI275" s="189"/>
      <c r="AJ275" s="189"/>
      <c r="AK275" s="189"/>
      <c r="AL275" s="189"/>
      <c r="AM275" s="189"/>
      <c r="AN275" s="189"/>
      <c r="AO275" s="189"/>
      <c r="AP275" s="189">
        <f>QUARTILE((AP$3:AP$123,AP$131:AP$188,AP$196:AP$221,AP$229:AP$236,AP$244:AP$254,AP$262:AP$265),4)</f>
        <v>45</v>
      </c>
      <c r="AQ275" s="189"/>
      <c r="AR275" s="189"/>
      <c r="AS275" s="189"/>
      <c r="AT275" s="189"/>
      <c r="AU275" s="189"/>
      <c r="AV275" s="189"/>
      <c r="AW275" s="189"/>
      <c r="AX275" s="189"/>
      <c r="AY275" s="189"/>
      <c r="AZ275" s="189"/>
      <c r="BA275" s="189"/>
      <c r="BB275" s="189"/>
      <c r="BC275" s="189"/>
      <c r="BD275" s="189"/>
      <c r="BE275" s="189"/>
      <c r="BF275" s="189"/>
      <c r="BG275" s="189"/>
      <c r="BH275" s="189"/>
      <c r="BI275" s="189"/>
      <c r="BJ275" s="189"/>
      <c r="BK275" s="189"/>
      <c r="BL275" s="188">
        <f>QUARTILE((BL$3:BL$123,BL$131:BL$188,BL$196:BL$221,BL$229:BL$236,BL$244:BL$254,BL$262:BL$265),4)</f>
        <v>83.086614173228341</v>
      </c>
    </row>
    <row r="276" spans="4:64" s="184" customFormat="1" ht="21.75" customHeight="1" x14ac:dyDescent="0.2">
      <c r="D276" s="182" t="s">
        <v>1999</v>
      </c>
      <c r="E276" s="183"/>
      <c r="F276" s="183"/>
      <c r="I276" s="183"/>
      <c r="K276" s="185"/>
      <c r="L276" s="185"/>
      <c r="P276" s="186"/>
      <c r="Q276" s="186"/>
      <c r="R276" s="186"/>
      <c r="S276" s="186"/>
      <c r="T276" s="186"/>
      <c r="W276" s="187">
        <f>QUARTILE((W$3:W$123,W$131:W$188,W$196:W$221,W$229:W$236,W$244:W$254,W$262:W$265),3)</f>
        <v>30</v>
      </c>
      <c r="X276" s="187">
        <f>QUARTILE((X$3:X$123,X$131:X$188,X$196:X$221,X$229:X$236,X$244:X$254,X$262:X$265),3)</f>
        <v>748</v>
      </c>
      <c r="Y276" s="187">
        <f>QUARTILE((Y$3:Y$123,Y$131:Y$188,Y$196:Y$221,Y$229:Y$236,Y$244:Y$254,Y$262:Y$265),3)</f>
        <v>70</v>
      </c>
      <c r="Z276" s="187">
        <f>QUARTILE((Z$3:Z$123,Z$131:Z$188,Z$196:Z$221,Z$229:Z$236,Z$244:Z$254,Z$262:Z$265),3)</f>
        <v>238641.5</v>
      </c>
      <c r="AA276" s="187">
        <f>QUARTILE((AA$3:AA$123,AA$131:AA$188,AA$196:AA$221,AA$229:AA$236,AA$244:AA$254,AA$262:AA$265),3)</f>
        <v>23</v>
      </c>
      <c r="AB276" s="187">
        <f>QUARTILE((AB$3:AB$123,AB$131:AB$188,AB$196:AB$221,AB$229:AB$236,AB$244:AB$254,AB$262:AB$265),3)</f>
        <v>136526</v>
      </c>
      <c r="AC276" s="187">
        <f>QUARTILE((AC$3:AC$123,AC$131:AC$188,AC$196:AC$221,AC$229:AC$236,AC$244:AC$254,AC$262:AC$265),3)</f>
        <v>29.816860465116278</v>
      </c>
      <c r="AD276" s="188">
        <f>QUARTILE((AD$3:AD$123,AD$131:AD$188,AD$196:AD$221,AD$229:AD$236,AD$244:AD$254,AD$262:AD$265),3)</f>
        <v>0.22520040999908209</v>
      </c>
      <c r="AE276" s="187">
        <f>QUARTILE((AE$3:AE$123,AE$131:AE$188,AE$196:AE$221,AE$229:AE$236,AE$244:AE$254,AE$262:AE$265),3)</f>
        <v>2.81025641025641</v>
      </c>
      <c r="AF276" s="189">
        <f>QUARTILE((AF$3:AF$123,AF$131:AF$188,AF$196:AF$221,AF$229:AF$236,AF$244:AF$254,AF$262:AF$265),3)</f>
        <v>103.39366515837105</v>
      </c>
      <c r="AG276" s="189">
        <f>QUARTILE((AG$3:AG$123,AG$131:AG$188,AG$196:AG$221,AG$229:AG$236,AG$244:AG$254,AG$262:AG$265),3)</f>
        <v>10000</v>
      </c>
      <c r="AH276" s="189">
        <f>QUARTILE((AH$3:AH$123,AH$131:AH$188,AH$196:AH$221,AH$229:AH$236,AH$244:AH$254,AH$262:AH$265),3)</f>
        <v>70.666636409234044</v>
      </c>
      <c r="AI276" s="189"/>
      <c r="AJ276" s="189"/>
      <c r="AK276" s="189"/>
      <c r="AL276" s="189"/>
      <c r="AM276" s="189"/>
      <c r="AN276" s="189"/>
      <c r="AO276" s="189"/>
      <c r="AP276" s="189">
        <f>QUARTILE((AP$3:AP$123,AP$131:AP$188,AP$196:AP$221,AP$229:AP$236,AP$244:AP$254,AP$262:AP$265),3)</f>
        <v>20</v>
      </c>
      <c r="AQ276" s="189"/>
      <c r="AR276" s="189"/>
      <c r="AS276" s="189"/>
      <c r="AT276" s="189"/>
      <c r="AU276" s="189"/>
      <c r="AV276" s="189"/>
      <c r="AW276" s="189"/>
      <c r="AX276" s="189"/>
      <c r="AY276" s="189"/>
      <c r="AZ276" s="189"/>
      <c r="BA276" s="189"/>
      <c r="BB276" s="189"/>
      <c r="BC276" s="189"/>
      <c r="BD276" s="189"/>
      <c r="BE276" s="189"/>
      <c r="BF276" s="189"/>
      <c r="BG276" s="189"/>
      <c r="BH276" s="189"/>
      <c r="BI276" s="189"/>
      <c r="BJ276" s="189"/>
      <c r="BK276" s="189"/>
      <c r="BL276" s="188">
        <f>QUARTILE((BL$3:BL$123,BL$131:BL$188,BL$196:BL$221,BL$229:BL$236,BL$244:BL$254,BL$262:BL$265),3)</f>
        <v>19.575844091360477</v>
      </c>
    </row>
    <row r="277" spans="4:64" s="184" customFormat="1" x14ac:dyDescent="0.2">
      <c r="D277" s="182" t="s">
        <v>2000</v>
      </c>
      <c r="E277" s="183"/>
      <c r="F277" s="183"/>
      <c r="I277" s="183"/>
      <c r="K277" s="185"/>
      <c r="L277" s="185"/>
      <c r="P277" s="186"/>
      <c r="Q277" s="186"/>
      <c r="R277" s="186"/>
      <c r="S277" s="186"/>
      <c r="T277" s="186"/>
      <c r="W277" s="187">
        <f>QUARTILE((W$3:W$123,W$131:W$188,W$196:W$221,W$229:W$236,W$244:W$254,W$262:W$265),2)</f>
        <v>7</v>
      </c>
      <c r="X277" s="187">
        <f>QUARTILE((X$3:X$123,X$131:X$188,X$196:X$221,X$229:X$236,X$244:X$254,X$262:X$265),2)</f>
        <v>175</v>
      </c>
      <c r="Y277" s="187">
        <f>QUARTILE((Y$3:Y$123,Y$131:Y$188,Y$196:Y$221,Y$229:Y$236,Y$244:Y$254,Y$262:Y$265),2)</f>
        <v>16</v>
      </c>
      <c r="Z277" s="187">
        <f>QUARTILE((Z$3:Z$123,Z$131:Z$188,Z$196:Z$221,Z$229:Z$236,Z$244:Z$254,Z$262:Z$265),2)</f>
        <v>50899.5</v>
      </c>
      <c r="AA277" s="187">
        <f>QUARTILE((AA$3:AA$123,AA$131:AA$188,AA$196:AA$221,AA$229:AA$236,AA$244:AA$254,AA$262:AA$265),2)</f>
        <v>21</v>
      </c>
      <c r="AB277" s="187">
        <f>QUARTILE((AB$3:AB$123,AB$131:AB$188,AB$196:AB$221,AB$229:AB$236,AB$244:AB$254,AB$262:AB$265),2)</f>
        <v>33000</v>
      </c>
      <c r="AC277" s="187">
        <f>QUARTILE((AC$3:AC$123,AC$131:AC$188,AC$196:AC$221,AC$229:AC$236,AC$244:AC$254,AC$262:AC$265),2)</f>
        <v>25.15</v>
      </c>
      <c r="AD277" s="188">
        <f>QUARTILE((AD$3:AD$123,AD$131:AD$188,AD$196:AD$221,AD$229:AD$236,AD$244:AD$254,AD$262:AD$265),2)</f>
        <v>0.18564176939811458</v>
      </c>
      <c r="AE277" s="187">
        <f>QUARTILE((AE$3:AE$123,AE$131:AE$188,AE$196:AE$221,AE$229:AE$236,AE$244:AE$254,AE$262:AE$265),2)</f>
        <v>2</v>
      </c>
      <c r="AF277" s="189">
        <f>QUARTILE((AF$3:AF$123,AF$131:AF$188,AF$196:AF$221,AF$229:AF$236,AF$244:AF$254,AF$262:AF$265),2)</f>
        <v>83.333333333333329</v>
      </c>
      <c r="AG277" s="189">
        <f>QUARTILE((AG$3:AG$123,AG$131:AG$188,AG$196:AG$221,AG$229:AG$236,AG$244:AG$254,AG$262:AG$265),2)</f>
        <v>7257.75</v>
      </c>
      <c r="AH277" s="189">
        <f>QUARTILE((AH$3:AH$123,AH$131:AH$188,AH$196:AH$221,AH$229:AH$236,AH$244:AH$254,AH$262:AH$265),2)</f>
        <v>57.02048433740427</v>
      </c>
      <c r="AI277" s="189"/>
      <c r="AJ277" s="189"/>
      <c r="AK277" s="189"/>
      <c r="AL277" s="189"/>
      <c r="AM277" s="189"/>
      <c r="AN277" s="189"/>
      <c r="AO277" s="189"/>
      <c r="AP277" s="189">
        <f>QUARTILE((AP$3:AP$123,AP$131:AP$188,AP$196:AP$221,AP$229:AP$236,AP$244:AP$254,AP$262:AP$265),2)</f>
        <v>17</v>
      </c>
      <c r="AQ277" s="189"/>
      <c r="AR277" s="189"/>
      <c r="AS277" s="189"/>
      <c r="AT277" s="189"/>
      <c r="AU277" s="189"/>
      <c r="AV277" s="189"/>
      <c r="AW277" s="189"/>
      <c r="AX277" s="189"/>
      <c r="AY277" s="189"/>
      <c r="AZ277" s="189"/>
      <c r="BA277" s="189"/>
      <c r="BB277" s="189"/>
      <c r="BC277" s="189"/>
      <c r="BD277" s="189"/>
      <c r="BE277" s="189"/>
      <c r="BF277" s="189"/>
      <c r="BG277" s="189"/>
      <c r="BH277" s="189"/>
      <c r="BI277" s="189"/>
      <c r="BJ277" s="189"/>
      <c r="BK277" s="189"/>
      <c r="BL277" s="188">
        <f>QUARTILE((BL$3:BL$123,BL$131:BL$188,BL$196:BL$221,BL$229:BL$236,BL$244:BL$254,BL$262:BL$265),2)</f>
        <v>15.410662541132556</v>
      </c>
    </row>
    <row r="278" spans="4:64" x14ac:dyDescent="0.2">
      <c r="BL278" s="231"/>
    </row>
  </sheetData>
  <sortState ref="A229:DJ236">
    <sortCondition ref="B229:B236"/>
  </sortState>
  <mergeCells count="21">
    <mergeCell ref="K1:O1"/>
    <mergeCell ref="P1:T1"/>
    <mergeCell ref="U1:V1"/>
    <mergeCell ref="AI1:AO1"/>
    <mergeCell ref="AQ1:AV1"/>
    <mergeCell ref="AC1:AC2"/>
    <mergeCell ref="AD1:AD2"/>
    <mergeCell ref="AE1:AE2"/>
    <mergeCell ref="AG1:AG2"/>
    <mergeCell ref="AH1:AH2"/>
    <mergeCell ref="AF1:AF2"/>
    <mergeCell ref="AW1:AX1"/>
    <mergeCell ref="AY1:BD1"/>
    <mergeCell ref="BE1:BF1"/>
    <mergeCell ref="BG1:CF1"/>
    <mergeCell ref="CI1:CJ1"/>
    <mergeCell ref="CL1:CM1"/>
    <mergeCell ref="CN1:CO1"/>
    <mergeCell ref="CP1:CT1"/>
    <mergeCell ref="CU1:DC1"/>
    <mergeCell ref="DD1:DJ1"/>
  </mergeCells>
  <pageMargins left="0.7" right="0.7" top="0.75" bottom="0.75" header="0.3" footer="0.3"/>
  <pageSetup paperSize="9" orientation="portrait" horizontalDpi="300" verticalDpi="300"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AV241"/>
  <sheetViews>
    <sheetView zoomScale="70" zoomScaleNormal="70" workbookViewId="0">
      <selection activeCell="AA10" sqref="AA10"/>
    </sheetView>
  </sheetViews>
  <sheetFormatPr baseColWidth="10" defaultRowHeight="15" x14ac:dyDescent="0.25"/>
  <cols>
    <col min="1" max="1" width="9.28515625" style="123" bestFit="1" customWidth="1"/>
    <col min="2" max="2" width="8.5703125" style="118" bestFit="1" customWidth="1"/>
    <col min="3" max="3" width="8.7109375" style="118" bestFit="1" customWidth="1"/>
    <col min="4" max="4" width="16.85546875" style="118" customWidth="1"/>
    <col min="5" max="5" width="12.42578125" style="118" bestFit="1" customWidth="1"/>
    <col min="6" max="6" width="16" style="118" customWidth="1"/>
    <col min="7" max="7" width="13.140625" bestFit="1" customWidth="1"/>
    <col min="8" max="10" width="13.140625" customWidth="1"/>
    <col min="11" max="11" width="8.7109375" bestFit="1" customWidth="1"/>
    <col min="14" max="14" width="9.28515625" bestFit="1" customWidth="1"/>
    <col min="15" max="15" width="8.5703125" bestFit="1" customWidth="1"/>
    <col min="16" max="16" width="8.7109375" bestFit="1" customWidth="1"/>
    <col min="17" max="17" width="16.85546875" bestFit="1" customWidth="1"/>
    <col min="18" max="18" width="12.42578125" bestFit="1" customWidth="1"/>
    <col min="19" max="19" width="16" bestFit="1" customWidth="1"/>
    <col min="20" max="23" width="13.140625" customWidth="1"/>
    <col min="24" max="24" width="8.7109375" bestFit="1" customWidth="1"/>
  </cols>
  <sheetData>
    <row r="1" spans="1:32" ht="25.5" customHeight="1" x14ac:dyDescent="0.25">
      <c r="A1" s="416" t="s">
        <v>2011</v>
      </c>
      <c r="B1" s="414" t="s">
        <v>2004</v>
      </c>
      <c r="C1" s="414" t="s">
        <v>2005</v>
      </c>
      <c r="D1" s="414" t="s">
        <v>2012</v>
      </c>
      <c r="E1" s="414" t="s">
        <v>2013</v>
      </c>
      <c r="F1" s="414" t="s">
        <v>2008</v>
      </c>
      <c r="G1" s="414" t="s">
        <v>2009</v>
      </c>
      <c r="H1" s="423" t="s">
        <v>1954</v>
      </c>
      <c r="I1" s="423" t="s">
        <v>1964</v>
      </c>
      <c r="J1" s="421" t="s">
        <v>2034</v>
      </c>
      <c r="K1" s="109"/>
      <c r="L1" s="109"/>
      <c r="M1" s="109"/>
      <c r="N1" s="416" t="s">
        <v>2011</v>
      </c>
      <c r="O1" s="414" t="s">
        <v>2004</v>
      </c>
      <c r="P1" s="414" t="s">
        <v>2005</v>
      </c>
      <c r="Q1" s="414" t="s">
        <v>2012</v>
      </c>
      <c r="R1" s="414" t="s">
        <v>2013</v>
      </c>
      <c r="S1" s="414" t="s">
        <v>2008</v>
      </c>
      <c r="T1" s="414" t="s">
        <v>2009</v>
      </c>
      <c r="U1" s="414" t="s">
        <v>1954</v>
      </c>
      <c r="V1" s="414" t="s">
        <v>1964</v>
      </c>
      <c r="W1" s="425" t="s">
        <v>2034</v>
      </c>
      <c r="X1" s="109"/>
      <c r="Y1" s="108"/>
      <c r="Z1" s="108"/>
      <c r="AA1" s="108"/>
      <c r="AB1" s="109"/>
      <c r="AC1" s="109"/>
      <c r="AD1" s="109"/>
      <c r="AE1" s="109"/>
      <c r="AF1" s="109"/>
    </row>
    <row r="2" spans="1:32" ht="15.75" thickBot="1" x14ac:dyDescent="0.3">
      <c r="A2" s="417"/>
      <c r="B2" s="415"/>
      <c r="C2" s="415"/>
      <c r="D2" s="415"/>
      <c r="E2" s="415"/>
      <c r="F2" s="415"/>
      <c r="G2" s="415"/>
      <c r="H2" s="424"/>
      <c r="I2" s="424"/>
      <c r="J2" s="422"/>
      <c r="K2" s="109"/>
      <c r="L2" s="109"/>
      <c r="M2" s="109"/>
      <c r="N2" s="417"/>
      <c r="O2" s="415"/>
      <c r="P2" s="415"/>
      <c r="Q2" s="415"/>
      <c r="R2" s="415"/>
      <c r="S2" s="415"/>
      <c r="T2" s="415"/>
      <c r="U2" s="415"/>
      <c r="V2" s="415"/>
      <c r="W2" s="426"/>
      <c r="X2" s="109"/>
      <c r="Y2" s="110"/>
      <c r="Z2" s="110"/>
      <c r="AA2" s="110"/>
      <c r="AB2" s="109"/>
      <c r="AC2" s="109"/>
      <c r="AD2" s="109"/>
      <c r="AE2" s="109"/>
      <c r="AF2" s="109"/>
    </row>
    <row r="3" spans="1:32" ht="15" customHeight="1" x14ac:dyDescent="0.25">
      <c r="A3" s="126">
        <v>75</v>
      </c>
      <c r="B3" s="127">
        <v>3.0857142857142859</v>
      </c>
      <c r="C3" s="128">
        <v>2.2044088176352707E-2</v>
      </c>
      <c r="D3" s="127">
        <v>0.2857142857142857</v>
      </c>
      <c r="E3" s="129">
        <v>18.518518518518519</v>
      </c>
      <c r="F3" s="129">
        <v>9.2857142857142865</v>
      </c>
      <c r="G3" s="129">
        <v>7.6741440377804018E-2</v>
      </c>
      <c r="H3" s="129">
        <v>14</v>
      </c>
      <c r="I3" s="129">
        <v>1</v>
      </c>
      <c r="J3" s="242">
        <v>3.1211717709720372</v>
      </c>
      <c r="K3" s="418" t="s">
        <v>2001</v>
      </c>
      <c r="L3" s="109"/>
      <c r="M3" s="109"/>
      <c r="N3" s="126">
        <v>75</v>
      </c>
      <c r="O3" s="127">
        <v>0.3056379821958457</v>
      </c>
      <c r="P3" s="128">
        <v>2.2044088176352707E-2</v>
      </c>
      <c r="Q3" s="127">
        <v>2.8189910979228485E-2</v>
      </c>
      <c r="R3" s="129">
        <v>13.157894736842104</v>
      </c>
      <c r="S3" s="129">
        <v>8.2142857142857135</v>
      </c>
      <c r="T3" s="129">
        <v>4.7599337748344371E-2</v>
      </c>
      <c r="U3" s="129">
        <v>5.3550000000000004</v>
      </c>
      <c r="V3" s="129">
        <v>1</v>
      </c>
      <c r="W3" s="242">
        <v>1.6197026847126691E-2</v>
      </c>
      <c r="X3" s="418" t="s">
        <v>2020</v>
      </c>
      <c r="Y3" s="112"/>
      <c r="Z3" s="50"/>
      <c r="AA3" s="112"/>
      <c r="AB3" s="109"/>
      <c r="AC3" s="109"/>
      <c r="AD3" s="109"/>
      <c r="AE3" s="109"/>
      <c r="AF3" s="109"/>
    </row>
    <row r="4" spans="1:32" x14ac:dyDescent="0.25">
      <c r="A4" s="130">
        <v>99</v>
      </c>
      <c r="B4" s="131">
        <v>5.5</v>
      </c>
      <c r="C4" s="132">
        <v>3.0625832223701729E-2</v>
      </c>
      <c r="D4" s="131">
        <v>0.33333333333333331</v>
      </c>
      <c r="E4" s="133">
        <v>21.739130434782609</v>
      </c>
      <c r="F4" s="133">
        <v>170</v>
      </c>
      <c r="G4" s="133">
        <v>1.0429447852760736</v>
      </c>
      <c r="H4" s="133">
        <v>14</v>
      </c>
      <c r="I4" s="133">
        <v>1</v>
      </c>
      <c r="J4" s="243">
        <v>3.6003861003861002</v>
      </c>
      <c r="K4" s="419"/>
      <c r="L4" s="109"/>
      <c r="M4" s="109"/>
      <c r="N4" s="130">
        <v>99</v>
      </c>
      <c r="O4" s="131">
        <v>3.0857142857142859</v>
      </c>
      <c r="P4" s="132">
        <v>3.0625832223701729E-2</v>
      </c>
      <c r="Q4" s="131">
        <v>0.2857142857142857</v>
      </c>
      <c r="R4" s="133">
        <v>18.518518518518519</v>
      </c>
      <c r="S4" s="133">
        <v>9.2857142857142865</v>
      </c>
      <c r="T4" s="133">
        <v>7.6741440377804018E-2</v>
      </c>
      <c r="U4" s="133">
        <v>7</v>
      </c>
      <c r="V4" s="133">
        <v>1</v>
      </c>
      <c r="W4" s="243">
        <v>3.1211717709720372</v>
      </c>
      <c r="X4" s="419"/>
      <c r="Y4" s="112"/>
      <c r="Z4" s="112"/>
      <c r="AA4" s="112"/>
      <c r="AB4" s="109"/>
      <c r="AC4" s="109"/>
      <c r="AD4" s="109"/>
      <c r="AE4" s="109"/>
      <c r="AF4" s="109"/>
    </row>
    <row r="5" spans="1:32" x14ac:dyDescent="0.25">
      <c r="A5" s="130">
        <v>115</v>
      </c>
      <c r="B5" s="131">
        <v>10.4</v>
      </c>
      <c r="C5" s="132">
        <v>5.9850374064837904E-2</v>
      </c>
      <c r="D5" s="131">
        <v>0.5</v>
      </c>
      <c r="E5" s="133">
        <v>27.932960893854748</v>
      </c>
      <c r="F5" s="133">
        <v>800</v>
      </c>
      <c r="G5" s="133">
        <v>5.1282051282051286</v>
      </c>
      <c r="H5" s="133">
        <v>15</v>
      </c>
      <c r="I5" s="133">
        <v>3</v>
      </c>
      <c r="J5" s="243">
        <v>6.0324189526184542</v>
      </c>
      <c r="K5" s="419"/>
      <c r="L5" s="109"/>
      <c r="M5" s="109"/>
      <c r="N5" s="130">
        <v>115</v>
      </c>
      <c r="O5" s="131">
        <v>5.5</v>
      </c>
      <c r="P5" s="132">
        <v>5.9850374064837904E-2</v>
      </c>
      <c r="Q5" s="131">
        <v>0.33333333333333331</v>
      </c>
      <c r="R5" s="133">
        <v>21.739130434782609</v>
      </c>
      <c r="S5" s="133">
        <v>11.829268292682928</v>
      </c>
      <c r="T5" s="133">
        <v>7.7624839948783608E-2</v>
      </c>
      <c r="U5" s="133">
        <v>13</v>
      </c>
      <c r="V5" s="133">
        <v>3</v>
      </c>
      <c r="W5" s="243">
        <v>3.6003861003861002</v>
      </c>
      <c r="X5" s="419"/>
      <c r="Y5" s="50"/>
      <c r="Z5" s="50"/>
      <c r="AA5" s="50"/>
      <c r="AB5" s="109"/>
      <c r="AC5" s="109"/>
      <c r="AD5" s="109"/>
      <c r="AE5" s="109"/>
      <c r="AF5" s="109"/>
    </row>
    <row r="6" spans="1:32" x14ac:dyDescent="0.25">
      <c r="A6" s="130">
        <v>121</v>
      </c>
      <c r="B6" s="131">
        <v>13</v>
      </c>
      <c r="C6" s="132">
        <v>6.4066852367688026E-2</v>
      </c>
      <c r="D6" s="131">
        <v>0.6</v>
      </c>
      <c r="E6" s="133">
        <v>33.333333333333336</v>
      </c>
      <c r="F6" s="133">
        <v>1249.7428571428572</v>
      </c>
      <c r="G6" s="133">
        <v>13.315579227696405</v>
      </c>
      <c r="H6" s="133">
        <v>15</v>
      </c>
      <c r="I6" s="133">
        <v>3</v>
      </c>
      <c r="J6" s="243">
        <v>7.669724770642202</v>
      </c>
      <c r="K6" s="419"/>
      <c r="L6" s="109"/>
      <c r="M6" s="109"/>
      <c r="N6" s="130">
        <v>121</v>
      </c>
      <c r="O6" s="131">
        <v>10.117647058823529</v>
      </c>
      <c r="P6" s="132">
        <v>6.4066852367688026E-2</v>
      </c>
      <c r="Q6" s="131">
        <v>0.36842105263157893</v>
      </c>
      <c r="R6" s="133">
        <v>27.932960893854748</v>
      </c>
      <c r="S6" s="133">
        <v>106.05044510385757</v>
      </c>
      <c r="T6" s="133">
        <v>1.0429447852760736</v>
      </c>
      <c r="U6" s="133">
        <v>14</v>
      </c>
      <c r="V6" s="133">
        <v>3</v>
      </c>
      <c r="W6" s="243">
        <v>5.1231067961165051</v>
      </c>
      <c r="X6" s="419"/>
      <c r="Y6" s="50"/>
      <c r="Z6" s="112"/>
      <c r="AA6" s="50"/>
      <c r="AB6" s="109"/>
      <c r="AC6" s="109"/>
      <c r="AD6" s="109"/>
      <c r="AE6" s="109"/>
      <c r="AF6" s="109"/>
    </row>
    <row r="7" spans="1:32" x14ac:dyDescent="0.25">
      <c r="A7" s="130">
        <v>131</v>
      </c>
      <c r="B7" s="131">
        <v>13.428571428571429</v>
      </c>
      <c r="C7" s="132">
        <v>8.9743589743589744E-2</v>
      </c>
      <c r="D7" s="131">
        <v>0.83333333333333337</v>
      </c>
      <c r="E7" s="133">
        <v>35.714285714285715</v>
      </c>
      <c r="F7" s="133">
        <v>1357.2</v>
      </c>
      <c r="G7" s="133">
        <v>16.384364820846905</v>
      </c>
      <c r="H7" s="133">
        <v>15</v>
      </c>
      <c r="I7" s="133">
        <v>4</v>
      </c>
      <c r="J7" s="243">
        <v>7.7687400318979263</v>
      </c>
      <c r="K7" s="419"/>
      <c r="L7" s="109"/>
      <c r="M7" s="109"/>
      <c r="N7" s="130">
        <v>131</v>
      </c>
      <c r="O7" s="131">
        <v>10.4</v>
      </c>
      <c r="P7" s="132">
        <v>7.7999522938697621E-2</v>
      </c>
      <c r="Q7" s="131">
        <v>0.5</v>
      </c>
      <c r="R7" s="133">
        <v>30.4</v>
      </c>
      <c r="S7" s="133">
        <v>170</v>
      </c>
      <c r="T7" s="133">
        <v>5.1282051282051286</v>
      </c>
      <c r="U7" s="133">
        <v>14</v>
      </c>
      <c r="V7" s="133">
        <v>4</v>
      </c>
      <c r="W7" s="243">
        <v>5.8895542248835664</v>
      </c>
      <c r="X7" s="419"/>
      <c r="Y7" s="50"/>
      <c r="Z7" s="112"/>
      <c r="AA7" s="112"/>
      <c r="AB7" s="109"/>
      <c r="AC7" s="109"/>
      <c r="AD7" s="109"/>
      <c r="AE7" s="109"/>
      <c r="AF7" s="109"/>
    </row>
    <row r="8" spans="1:32" x14ac:dyDescent="0.25">
      <c r="A8" s="130">
        <v>147</v>
      </c>
      <c r="B8" s="131">
        <v>13.75</v>
      </c>
      <c r="C8" s="132">
        <v>9.3625498007968128E-2</v>
      </c>
      <c r="D8" s="131">
        <v>1</v>
      </c>
      <c r="E8" s="133">
        <v>42.553191489361701</v>
      </c>
      <c r="F8" s="133">
        <v>1676.6666666666667</v>
      </c>
      <c r="G8" s="133">
        <v>19.787644787644787</v>
      </c>
      <c r="H8" s="133">
        <v>16</v>
      </c>
      <c r="I8" s="133">
        <v>4</v>
      </c>
      <c r="J8" s="243">
        <v>7.9024110218140065</v>
      </c>
      <c r="K8" s="419"/>
      <c r="L8" s="109"/>
      <c r="M8" s="109"/>
      <c r="N8" s="130">
        <v>147</v>
      </c>
      <c r="O8" s="131">
        <v>13</v>
      </c>
      <c r="P8" s="132">
        <v>8.2417582417582416E-2</v>
      </c>
      <c r="Q8" s="131">
        <v>0.6</v>
      </c>
      <c r="R8" s="133">
        <v>33.333333333333336</v>
      </c>
      <c r="S8" s="133">
        <v>800</v>
      </c>
      <c r="T8" s="133">
        <v>13.315579227696405</v>
      </c>
      <c r="U8" s="133">
        <v>15</v>
      </c>
      <c r="V8" s="133">
        <v>4</v>
      </c>
      <c r="W8" s="243">
        <v>6.0324189526184542</v>
      </c>
      <c r="X8" s="419"/>
      <c r="Y8" s="50"/>
      <c r="Z8" s="112"/>
      <c r="AA8" s="50"/>
      <c r="AB8" s="109"/>
      <c r="AC8" s="109"/>
      <c r="AD8" s="109"/>
      <c r="AE8" s="109"/>
      <c r="AF8" s="109"/>
    </row>
    <row r="9" spans="1:32" x14ac:dyDescent="0.25">
      <c r="A9" s="130">
        <v>148</v>
      </c>
      <c r="B9" s="131">
        <v>14</v>
      </c>
      <c r="C9" s="132">
        <v>9.7363083164300201E-2</v>
      </c>
      <c r="D9" s="131">
        <v>1</v>
      </c>
      <c r="E9" s="133">
        <v>43.478260869565219</v>
      </c>
      <c r="F9" s="133">
        <v>2050</v>
      </c>
      <c r="G9" s="133">
        <v>20.439759036144579</v>
      </c>
      <c r="H9" s="133">
        <v>16</v>
      </c>
      <c r="I9" s="133">
        <v>5</v>
      </c>
      <c r="J9" s="243">
        <v>8.0159362549800797</v>
      </c>
      <c r="K9" s="419"/>
      <c r="L9" s="109"/>
      <c r="M9" s="109"/>
      <c r="N9" s="130">
        <v>148</v>
      </c>
      <c r="O9" s="131">
        <v>13.206349206349206</v>
      </c>
      <c r="P9" s="132">
        <v>8.8532883642495785E-2</v>
      </c>
      <c r="Q9" s="131">
        <v>0.82352941176470584</v>
      </c>
      <c r="R9" s="133">
        <v>35.714285714285715</v>
      </c>
      <c r="S9" s="133">
        <v>1249.7428571428572</v>
      </c>
      <c r="T9" s="133">
        <v>16.384364820846905</v>
      </c>
      <c r="U9" s="133">
        <v>15</v>
      </c>
      <c r="V9" s="133">
        <v>5</v>
      </c>
      <c r="W9" s="243">
        <v>6.7857611548556429</v>
      </c>
      <c r="X9" s="419"/>
      <c r="Y9" s="50"/>
      <c r="Z9" s="112"/>
      <c r="AA9" s="112"/>
      <c r="AB9" s="109"/>
      <c r="AC9" s="109"/>
      <c r="AD9" s="109"/>
      <c r="AE9" s="109"/>
      <c r="AF9" s="109"/>
    </row>
    <row r="10" spans="1:32" x14ac:dyDescent="0.25">
      <c r="A10" s="130">
        <v>156</v>
      </c>
      <c r="B10" s="131">
        <v>14</v>
      </c>
      <c r="C10" s="132">
        <v>0.10486891385767791</v>
      </c>
      <c r="D10" s="131">
        <v>1</v>
      </c>
      <c r="E10" s="133">
        <v>46.511627906976742</v>
      </c>
      <c r="F10" s="133">
        <v>2400</v>
      </c>
      <c r="G10" s="133">
        <v>22.84569138276553</v>
      </c>
      <c r="H10" s="133">
        <v>16</v>
      </c>
      <c r="I10" s="133">
        <v>7</v>
      </c>
      <c r="J10" s="243">
        <v>8.0794392523364493</v>
      </c>
      <c r="K10" s="419"/>
      <c r="L10" s="109"/>
      <c r="M10" s="109"/>
      <c r="N10" s="130">
        <v>156</v>
      </c>
      <c r="O10" s="131">
        <v>13.428571428571429</v>
      </c>
      <c r="P10" s="132">
        <v>8.9743589743589744E-2</v>
      </c>
      <c r="Q10" s="131">
        <v>0.83333333333333337</v>
      </c>
      <c r="R10" s="133">
        <v>36.036036036036037</v>
      </c>
      <c r="S10" s="133">
        <v>1357.2</v>
      </c>
      <c r="T10" s="133">
        <v>19.787644787644787</v>
      </c>
      <c r="U10" s="133">
        <v>15</v>
      </c>
      <c r="V10" s="133">
        <v>5</v>
      </c>
      <c r="W10" s="243">
        <v>7.463743676222597</v>
      </c>
      <c r="X10" s="419"/>
      <c r="Y10" s="50"/>
      <c r="Z10" s="112"/>
      <c r="AA10" s="50"/>
      <c r="AB10" s="109"/>
      <c r="AC10" s="109"/>
      <c r="AD10" s="109"/>
      <c r="AE10" s="109"/>
      <c r="AF10" s="109"/>
    </row>
    <row r="11" spans="1:32" x14ac:dyDescent="0.25">
      <c r="A11" s="130">
        <v>163</v>
      </c>
      <c r="B11" s="131">
        <v>14</v>
      </c>
      <c r="C11" s="132">
        <v>0.10820895522388059</v>
      </c>
      <c r="D11" s="131">
        <v>1</v>
      </c>
      <c r="E11" s="133">
        <v>48.731707317073173</v>
      </c>
      <c r="F11" s="133">
        <v>3080</v>
      </c>
      <c r="G11" s="133">
        <v>23.247232472324722</v>
      </c>
      <c r="H11" s="133">
        <v>16</v>
      </c>
      <c r="I11" s="133">
        <v>7</v>
      </c>
      <c r="J11" s="243">
        <v>8.0868725868725875</v>
      </c>
      <c r="K11" s="419"/>
      <c r="L11" s="109"/>
      <c r="M11" s="109"/>
      <c r="N11" s="130">
        <v>163</v>
      </c>
      <c r="O11" s="131">
        <v>13.75</v>
      </c>
      <c r="P11" s="132">
        <v>9.3625498007968128E-2</v>
      </c>
      <c r="Q11" s="131">
        <v>0.8571428571428571</v>
      </c>
      <c r="R11" s="133">
        <v>42.553191489361701</v>
      </c>
      <c r="S11" s="133">
        <v>1676.6666666666667</v>
      </c>
      <c r="T11" s="133">
        <v>20.439759036144579</v>
      </c>
      <c r="U11" s="133">
        <v>15</v>
      </c>
      <c r="V11" s="133">
        <v>7</v>
      </c>
      <c r="W11" s="243">
        <v>7.669724770642202</v>
      </c>
      <c r="X11" s="419"/>
      <c r="Y11" s="50"/>
      <c r="Z11" s="112"/>
      <c r="AA11" s="50"/>
      <c r="AB11" s="109"/>
      <c r="AC11" s="109"/>
      <c r="AD11" s="109"/>
      <c r="AE11" s="109"/>
      <c r="AF11" s="109"/>
    </row>
    <row r="12" spans="1:32" x14ac:dyDescent="0.25">
      <c r="A12" s="130">
        <v>165</v>
      </c>
      <c r="B12" s="131">
        <v>14</v>
      </c>
      <c r="C12" s="132">
        <v>0.11618257261410789</v>
      </c>
      <c r="D12" s="131">
        <v>1</v>
      </c>
      <c r="E12" s="133">
        <v>52.631578947368418</v>
      </c>
      <c r="F12" s="133">
        <v>3098.7142857142858</v>
      </c>
      <c r="G12" s="133">
        <v>24.937655860349128</v>
      </c>
      <c r="H12" s="133">
        <v>16</v>
      </c>
      <c r="I12" s="133">
        <v>8</v>
      </c>
      <c r="J12" s="243">
        <v>8.130919220055711</v>
      </c>
      <c r="K12" s="419"/>
      <c r="L12" s="109"/>
      <c r="M12" s="109"/>
      <c r="N12" s="130">
        <v>165</v>
      </c>
      <c r="O12" s="131">
        <v>13.777777777777779</v>
      </c>
      <c r="P12" s="132">
        <v>9.7363083164300201E-2</v>
      </c>
      <c r="Q12" s="131">
        <v>0.95</v>
      </c>
      <c r="R12" s="133">
        <v>43.478260869565219</v>
      </c>
      <c r="S12" s="133">
        <v>2050</v>
      </c>
      <c r="T12" s="133">
        <v>21.057692307692307</v>
      </c>
      <c r="U12" s="133">
        <v>15</v>
      </c>
      <c r="V12" s="133">
        <v>7</v>
      </c>
      <c r="W12" s="243">
        <v>7.7687400318979263</v>
      </c>
      <c r="X12" s="419"/>
      <c r="Y12" s="112"/>
      <c r="Z12" s="50"/>
      <c r="AA12" s="50"/>
      <c r="AB12" s="109"/>
      <c r="AC12" s="109"/>
      <c r="AD12" s="109"/>
      <c r="AE12" s="109"/>
      <c r="AF12" s="109"/>
    </row>
    <row r="13" spans="1:32" x14ac:dyDescent="0.25">
      <c r="A13" s="130">
        <v>167</v>
      </c>
      <c r="B13" s="131">
        <v>14.083333333333334</v>
      </c>
      <c r="C13" s="132">
        <v>0.1169811320754717</v>
      </c>
      <c r="D13" s="131">
        <v>1</v>
      </c>
      <c r="E13" s="133">
        <v>52.631578947368418</v>
      </c>
      <c r="F13" s="133">
        <v>3115</v>
      </c>
      <c r="G13" s="133">
        <v>25.655976676384839</v>
      </c>
      <c r="H13" s="133">
        <v>16</v>
      </c>
      <c r="I13" s="133">
        <v>8</v>
      </c>
      <c r="J13" s="243">
        <v>8.2066115702479348</v>
      </c>
      <c r="K13" s="419"/>
      <c r="L13" s="109"/>
      <c r="M13" s="109"/>
      <c r="N13" s="130">
        <v>167</v>
      </c>
      <c r="O13" s="131">
        <v>14</v>
      </c>
      <c r="P13" s="132">
        <v>0.10486891385767791</v>
      </c>
      <c r="Q13" s="131">
        <v>1</v>
      </c>
      <c r="R13" s="133">
        <v>45</v>
      </c>
      <c r="S13" s="133">
        <v>2400</v>
      </c>
      <c r="T13" s="133">
        <v>22.84569138276553</v>
      </c>
      <c r="U13" s="133">
        <v>15</v>
      </c>
      <c r="V13" s="133">
        <v>7</v>
      </c>
      <c r="W13" s="243">
        <v>7.9024110218140065</v>
      </c>
      <c r="X13" s="419"/>
      <c r="Y13" s="112"/>
      <c r="Z13" s="112"/>
      <c r="AA13" s="50"/>
      <c r="AB13" s="109"/>
      <c r="AC13" s="109"/>
      <c r="AD13" s="109"/>
      <c r="AE13" s="109"/>
      <c r="AF13" s="109"/>
    </row>
    <row r="14" spans="1:32" x14ac:dyDescent="0.25">
      <c r="A14" s="130">
        <v>170</v>
      </c>
      <c r="B14" s="131">
        <v>14.333333333333334</v>
      </c>
      <c r="C14" s="132">
        <v>0.11784897025171624</v>
      </c>
      <c r="D14" s="131">
        <v>1</v>
      </c>
      <c r="E14" s="133">
        <v>55.555555555555557</v>
      </c>
      <c r="F14" s="133">
        <v>3166.6666666666665</v>
      </c>
      <c r="G14" s="133">
        <v>26.432432432432432</v>
      </c>
      <c r="H14" s="133">
        <v>17</v>
      </c>
      <c r="I14" s="133">
        <v>8</v>
      </c>
      <c r="J14" s="243">
        <v>8.2857142857142865</v>
      </c>
      <c r="K14" s="419"/>
      <c r="L14" s="109"/>
      <c r="M14" s="109"/>
      <c r="N14" s="130">
        <v>170</v>
      </c>
      <c r="O14" s="131">
        <v>14</v>
      </c>
      <c r="P14" s="124">
        <v>0.10674541194845763</v>
      </c>
      <c r="Q14" s="131">
        <v>1</v>
      </c>
      <c r="R14" s="133">
        <v>46.511627906976742</v>
      </c>
      <c r="S14" s="133">
        <v>3080</v>
      </c>
      <c r="T14" s="133">
        <v>23.247232472324722</v>
      </c>
      <c r="U14" s="133">
        <v>15</v>
      </c>
      <c r="V14" s="133">
        <v>8</v>
      </c>
      <c r="W14" s="243">
        <v>8.0159362549800797</v>
      </c>
      <c r="X14" s="419"/>
      <c r="Y14" s="50"/>
      <c r="Z14" s="50"/>
      <c r="AA14" s="112"/>
      <c r="AB14" s="109"/>
      <c r="AC14" s="109"/>
      <c r="AD14" s="109"/>
      <c r="AE14" s="109"/>
      <c r="AF14" s="109"/>
    </row>
    <row r="15" spans="1:32" x14ac:dyDescent="0.25">
      <c r="A15" s="130">
        <v>172</v>
      </c>
      <c r="B15" s="131">
        <v>14.5</v>
      </c>
      <c r="C15" s="132">
        <v>0.12152777777777778</v>
      </c>
      <c r="D15" s="131">
        <v>1</v>
      </c>
      <c r="E15" s="133">
        <v>57.142857142857146</v>
      </c>
      <c r="F15" s="133">
        <v>3214</v>
      </c>
      <c r="G15" s="133">
        <v>28.428571428571427</v>
      </c>
      <c r="H15" s="133">
        <v>17</v>
      </c>
      <c r="I15" s="133">
        <v>8</v>
      </c>
      <c r="J15" s="243">
        <v>8.3222891566265051</v>
      </c>
      <c r="K15" s="419"/>
      <c r="L15" s="109"/>
      <c r="M15" s="109"/>
      <c r="N15" s="130">
        <v>172</v>
      </c>
      <c r="O15" s="131">
        <v>14</v>
      </c>
      <c r="P15" s="132">
        <v>0.10820895522388059</v>
      </c>
      <c r="Q15" s="131">
        <v>1</v>
      </c>
      <c r="R15" s="133">
        <v>48.731707317073173</v>
      </c>
      <c r="S15" s="133">
        <v>3092.4126984126983</v>
      </c>
      <c r="T15" s="133">
        <v>24.937655860349128</v>
      </c>
      <c r="U15" s="133">
        <v>15</v>
      </c>
      <c r="V15" s="133">
        <v>8</v>
      </c>
      <c r="W15" s="243">
        <v>8.0794392523364493</v>
      </c>
      <c r="X15" s="419"/>
      <c r="Y15" s="50"/>
      <c r="Z15" s="112"/>
      <c r="AA15" s="112"/>
      <c r="AB15" s="109"/>
      <c r="AC15" s="109"/>
      <c r="AD15" s="109"/>
      <c r="AE15" s="109"/>
      <c r="AF15" s="109"/>
    </row>
    <row r="16" spans="1:32" x14ac:dyDescent="0.25">
      <c r="A16" s="130">
        <v>173</v>
      </c>
      <c r="B16" s="131">
        <v>15</v>
      </c>
      <c r="C16" s="132">
        <v>0.12661498708010335</v>
      </c>
      <c r="D16" s="131">
        <v>1</v>
      </c>
      <c r="E16" s="133">
        <v>57.522123893805308</v>
      </c>
      <c r="F16" s="133">
        <v>3520</v>
      </c>
      <c r="G16" s="133">
        <v>29.622119815668203</v>
      </c>
      <c r="H16" s="133">
        <v>17</v>
      </c>
      <c r="I16" s="133">
        <v>8</v>
      </c>
      <c r="J16" s="243">
        <v>8.3747494989979963</v>
      </c>
      <c r="K16" s="419"/>
      <c r="L16" s="109"/>
      <c r="M16" s="109"/>
      <c r="N16" s="130">
        <v>173</v>
      </c>
      <c r="O16" s="131">
        <v>14</v>
      </c>
      <c r="P16" s="132">
        <v>0.11286914878632799</v>
      </c>
      <c r="Q16" s="131">
        <v>1</v>
      </c>
      <c r="R16" s="133">
        <v>49.047619047619051</v>
      </c>
      <c r="S16" s="133">
        <v>3098.7142857142858</v>
      </c>
      <c r="T16" s="133">
        <v>25.655976676384839</v>
      </c>
      <c r="U16" s="133">
        <v>16</v>
      </c>
      <c r="V16" s="133">
        <v>8</v>
      </c>
      <c r="W16" s="243">
        <v>8.0868725868725875</v>
      </c>
      <c r="X16" s="419"/>
      <c r="Y16" s="112"/>
      <c r="Z16" s="112"/>
      <c r="AA16" s="112"/>
      <c r="AB16" s="109"/>
      <c r="AC16" s="109"/>
      <c r="AD16" s="109"/>
      <c r="AE16" s="109"/>
      <c r="AF16" s="109"/>
    </row>
    <row r="17" spans="1:48" x14ac:dyDescent="0.25">
      <c r="A17" s="130">
        <v>176</v>
      </c>
      <c r="B17" s="131">
        <v>15</v>
      </c>
      <c r="C17" s="132">
        <v>0.12973760932944606</v>
      </c>
      <c r="D17" s="131">
        <v>1</v>
      </c>
      <c r="E17" s="133">
        <v>57.692307692307693</v>
      </c>
      <c r="F17" s="133">
        <v>3560.3333333333335</v>
      </c>
      <c r="G17" s="133">
        <v>30.40987370838117</v>
      </c>
      <c r="H17" s="133">
        <v>17</v>
      </c>
      <c r="I17" s="133">
        <v>9</v>
      </c>
      <c r="J17" s="243">
        <v>8.5233812949640289</v>
      </c>
      <c r="K17" s="419"/>
      <c r="L17" s="109"/>
      <c r="M17" s="109"/>
      <c r="N17" s="130">
        <v>176</v>
      </c>
      <c r="O17" s="131">
        <v>14.014285714285714</v>
      </c>
      <c r="P17" s="132">
        <v>0.11409063274563906</v>
      </c>
      <c r="Q17" s="131">
        <v>1</v>
      </c>
      <c r="R17" s="133">
        <v>50</v>
      </c>
      <c r="S17" s="133">
        <v>3115</v>
      </c>
      <c r="T17" s="133">
        <v>25.789813023855576</v>
      </c>
      <c r="U17" s="133">
        <v>16</v>
      </c>
      <c r="V17" s="133">
        <v>8</v>
      </c>
      <c r="W17" s="243">
        <v>8.130919220055711</v>
      </c>
      <c r="X17" s="419"/>
      <c r="Y17" s="50"/>
      <c r="Z17" s="112"/>
      <c r="AA17" s="50"/>
      <c r="AB17" s="109"/>
      <c r="AC17" s="109"/>
      <c r="AD17" s="109"/>
      <c r="AE17" s="109"/>
      <c r="AF17" s="109"/>
    </row>
    <row r="18" spans="1:48" x14ac:dyDescent="0.25">
      <c r="A18" s="130">
        <v>190</v>
      </c>
      <c r="B18" s="131">
        <v>15.25</v>
      </c>
      <c r="C18" s="132">
        <v>0.13555555555555557</v>
      </c>
      <c r="D18" s="131">
        <v>1</v>
      </c>
      <c r="E18" s="133">
        <v>57.89473684210526</v>
      </c>
      <c r="F18" s="133">
        <v>3712</v>
      </c>
      <c r="G18" s="133">
        <v>30.640668523676879</v>
      </c>
      <c r="H18" s="133">
        <v>17</v>
      </c>
      <c r="I18" s="133">
        <v>10</v>
      </c>
      <c r="J18" s="243">
        <v>8.5821501014198791</v>
      </c>
      <c r="K18" s="419"/>
      <c r="L18" s="109"/>
      <c r="M18" s="109"/>
      <c r="N18" s="130">
        <v>190</v>
      </c>
      <c r="O18" s="131">
        <v>14.083333333333334</v>
      </c>
      <c r="P18" s="132">
        <v>0.11618257261410789</v>
      </c>
      <c r="Q18" s="131">
        <v>1</v>
      </c>
      <c r="R18" s="133">
        <v>52.631578947368418</v>
      </c>
      <c r="S18" s="133">
        <v>3166.6666666666665</v>
      </c>
      <c r="T18" s="133">
        <v>25.948103792415171</v>
      </c>
      <c r="U18" s="133">
        <v>16</v>
      </c>
      <c r="V18" s="133">
        <v>8</v>
      </c>
      <c r="W18" s="243">
        <v>8.2066115702479348</v>
      </c>
      <c r="X18" s="419"/>
      <c r="Y18" s="112"/>
      <c r="Z18" s="112"/>
      <c r="AA18" s="112"/>
      <c r="AB18" s="233"/>
      <c r="AC18" s="233"/>
      <c r="AD18" s="233"/>
      <c r="AE18" s="233"/>
      <c r="AF18" s="233"/>
      <c r="AG18" s="234"/>
      <c r="AH18" s="234"/>
      <c r="AI18" s="234"/>
      <c r="AJ18" s="234"/>
      <c r="AK18" s="234"/>
      <c r="AL18" s="234"/>
      <c r="AM18" s="234"/>
      <c r="AN18" s="234"/>
      <c r="AO18" s="234"/>
      <c r="AP18" s="234"/>
      <c r="AQ18" s="234"/>
      <c r="AR18" s="234"/>
      <c r="AS18" s="234"/>
      <c r="AT18" s="234"/>
      <c r="AU18" s="234"/>
      <c r="AV18" s="234"/>
    </row>
    <row r="19" spans="1:48" x14ac:dyDescent="0.25">
      <c r="A19" s="130">
        <v>197</v>
      </c>
      <c r="B19" s="131">
        <v>15.333333333333334</v>
      </c>
      <c r="C19" s="132">
        <v>0.14351320321469574</v>
      </c>
      <c r="D19" s="131">
        <v>1</v>
      </c>
      <c r="E19" s="133">
        <v>59.090909090909093</v>
      </c>
      <c r="F19" s="133">
        <v>3723.75</v>
      </c>
      <c r="G19" s="133">
        <v>32.653061224489797</v>
      </c>
      <c r="H19" s="133">
        <v>17</v>
      </c>
      <c r="I19" s="133">
        <v>10</v>
      </c>
      <c r="J19" s="243">
        <v>9.0044150110375281</v>
      </c>
      <c r="K19" s="419"/>
      <c r="L19" s="109"/>
      <c r="M19" s="109"/>
      <c r="N19" s="130">
        <v>197</v>
      </c>
      <c r="O19" s="131">
        <v>14.333333333333334</v>
      </c>
      <c r="P19" s="132">
        <v>0.11618926018566002</v>
      </c>
      <c r="Q19" s="131">
        <v>1</v>
      </c>
      <c r="R19" s="133">
        <v>52.631578947368418</v>
      </c>
      <c r="S19" s="133">
        <v>3214</v>
      </c>
      <c r="T19" s="133">
        <v>26.432432432432432</v>
      </c>
      <c r="U19" s="133">
        <v>16</v>
      </c>
      <c r="V19" s="133">
        <v>9</v>
      </c>
      <c r="W19" s="243">
        <v>8.2857142857142865</v>
      </c>
      <c r="X19" s="419"/>
      <c r="Y19" s="112"/>
      <c r="Z19" s="112"/>
      <c r="AA19" s="112"/>
      <c r="AB19" s="233"/>
      <c r="AC19" s="233"/>
      <c r="AD19" s="233"/>
      <c r="AE19" s="233"/>
      <c r="AF19" s="233"/>
      <c r="AG19" s="234"/>
      <c r="AH19" s="234"/>
      <c r="AI19" s="234"/>
      <c r="AJ19" s="234"/>
      <c r="AK19" s="234"/>
      <c r="AL19" s="234"/>
      <c r="AM19" s="234"/>
      <c r="AN19" s="234"/>
      <c r="AO19" s="234"/>
      <c r="AP19" s="234"/>
      <c r="AQ19" s="234"/>
      <c r="AR19" s="234"/>
      <c r="AS19" s="234"/>
      <c r="AT19" s="234"/>
      <c r="AU19" s="234"/>
      <c r="AV19" s="234"/>
    </row>
    <row r="20" spans="1:48" x14ac:dyDescent="0.25">
      <c r="A20" s="130">
        <v>198</v>
      </c>
      <c r="B20" s="131">
        <v>15.5</v>
      </c>
      <c r="C20" s="132">
        <v>0.1465798045602606</v>
      </c>
      <c r="D20" s="131">
        <v>1.2</v>
      </c>
      <c r="E20" s="133">
        <v>59.701492537313435</v>
      </c>
      <c r="F20" s="133">
        <v>3912</v>
      </c>
      <c r="G20" s="133">
        <v>33.864541832669325</v>
      </c>
      <c r="H20" s="133">
        <v>17</v>
      </c>
      <c r="I20" s="133">
        <v>10</v>
      </c>
      <c r="J20" s="243">
        <v>9.1530944625407162</v>
      </c>
      <c r="K20" s="419"/>
      <c r="L20" s="109"/>
      <c r="M20" s="109"/>
      <c r="N20" s="130">
        <v>198</v>
      </c>
      <c r="O20" s="131">
        <v>14.5</v>
      </c>
      <c r="P20" s="132">
        <v>0.1169811320754717</v>
      </c>
      <c r="Q20" s="131">
        <v>1</v>
      </c>
      <c r="R20" s="133">
        <v>55.555555555555557</v>
      </c>
      <c r="S20" s="133">
        <v>3520</v>
      </c>
      <c r="T20" s="133">
        <v>28.428571428571427</v>
      </c>
      <c r="U20" s="133">
        <v>16</v>
      </c>
      <c r="V20" s="133">
        <v>9</v>
      </c>
      <c r="W20" s="243">
        <v>8.3222891566265051</v>
      </c>
      <c r="X20" s="419"/>
      <c r="Y20" s="112"/>
      <c r="Z20" s="112"/>
      <c r="AA20" s="235"/>
      <c r="AB20" s="233"/>
      <c r="AC20" s="233"/>
      <c r="AD20" s="233"/>
      <c r="AE20" s="233"/>
      <c r="AF20" s="233"/>
      <c r="AG20" s="234"/>
      <c r="AH20" s="234"/>
      <c r="AI20" s="234"/>
      <c r="AJ20" s="234"/>
      <c r="AK20" s="234"/>
      <c r="AL20" s="234"/>
      <c r="AM20" s="234"/>
      <c r="AN20" s="234"/>
      <c r="AO20" s="234"/>
      <c r="AP20" s="234"/>
      <c r="AQ20" s="234"/>
      <c r="AR20" s="234"/>
      <c r="AS20" s="234"/>
      <c r="AT20" s="234"/>
      <c r="AU20" s="234"/>
      <c r="AV20" s="234"/>
    </row>
    <row r="21" spans="1:48" x14ac:dyDescent="0.25">
      <c r="A21" s="130">
        <v>214</v>
      </c>
      <c r="B21" s="131">
        <v>16</v>
      </c>
      <c r="C21" s="132">
        <v>0.14678899082568808</v>
      </c>
      <c r="D21" s="131">
        <v>1.25</v>
      </c>
      <c r="E21" s="133">
        <v>60</v>
      </c>
      <c r="F21" s="133">
        <v>4151</v>
      </c>
      <c r="G21" s="133">
        <v>34.385964912280699</v>
      </c>
      <c r="H21" s="133">
        <v>17</v>
      </c>
      <c r="I21" s="133">
        <v>10</v>
      </c>
      <c r="J21" s="243">
        <v>9.2383790226460079</v>
      </c>
      <c r="K21" s="419"/>
      <c r="L21" s="109"/>
      <c r="M21" s="109"/>
      <c r="N21" s="130">
        <v>214</v>
      </c>
      <c r="O21" s="131">
        <v>14.583333333333334</v>
      </c>
      <c r="P21" s="132">
        <v>0.11784897025171624</v>
      </c>
      <c r="Q21" s="131">
        <v>1</v>
      </c>
      <c r="R21" s="133">
        <v>57.142857142857146</v>
      </c>
      <c r="S21" s="133">
        <v>3560.3333333333335</v>
      </c>
      <c r="T21" s="133">
        <v>29.622119815668203</v>
      </c>
      <c r="U21" s="133">
        <v>16</v>
      </c>
      <c r="V21" s="133">
        <v>9</v>
      </c>
      <c r="W21" s="243">
        <v>8.3747494989979963</v>
      </c>
      <c r="X21" s="419"/>
      <c r="Y21" s="112"/>
      <c r="Z21" s="112"/>
      <c r="AA21" s="112"/>
      <c r="AB21" s="233"/>
      <c r="AC21" s="233"/>
      <c r="AD21" s="233"/>
      <c r="AE21" s="233"/>
      <c r="AF21" s="233"/>
      <c r="AG21" s="234"/>
      <c r="AH21" s="234"/>
      <c r="AI21" s="234"/>
      <c r="AJ21" s="234"/>
      <c r="AK21" s="234"/>
      <c r="AL21" s="234"/>
      <c r="AM21" s="234"/>
      <c r="AN21" s="234"/>
      <c r="AO21" s="234"/>
      <c r="AP21" s="234"/>
      <c r="AQ21" s="234"/>
      <c r="AR21" s="234"/>
      <c r="AS21" s="234"/>
      <c r="AT21" s="234"/>
      <c r="AU21" s="234"/>
      <c r="AV21" s="234"/>
    </row>
    <row r="22" spans="1:48" x14ac:dyDescent="0.25">
      <c r="A22" s="130">
        <v>217</v>
      </c>
      <c r="B22" s="131">
        <v>16</v>
      </c>
      <c r="C22" s="132">
        <v>0.14698162729658792</v>
      </c>
      <c r="D22" s="131">
        <v>1.25</v>
      </c>
      <c r="E22" s="133">
        <v>60.975609756097562</v>
      </c>
      <c r="F22" s="133">
        <v>4337</v>
      </c>
      <c r="G22" s="133">
        <v>34.687050359712231</v>
      </c>
      <c r="H22" s="133">
        <v>17</v>
      </c>
      <c r="I22" s="133">
        <v>10</v>
      </c>
      <c r="J22" s="243">
        <v>9.7058823529411757</v>
      </c>
      <c r="K22" s="419"/>
      <c r="L22" s="109"/>
      <c r="M22" s="109"/>
      <c r="N22" s="130">
        <v>217</v>
      </c>
      <c r="O22" s="131">
        <v>14.84</v>
      </c>
      <c r="P22" s="132">
        <v>0.1190146692499308</v>
      </c>
      <c r="Q22" s="131">
        <v>1</v>
      </c>
      <c r="R22" s="133">
        <v>57.522123893805308</v>
      </c>
      <c r="S22" s="133">
        <v>3712</v>
      </c>
      <c r="T22" s="133">
        <v>30.40987370838117</v>
      </c>
      <c r="U22" s="133">
        <v>16</v>
      </c>
      <c r="V22" s="133">
        <v>10</v>
      </c>
      <c r="W22" s="243">
        <v>8.5233812949640289</v>
      </c>
      <c r="X22" s="419"/>
      <c r="Y22" s="112"/>
      <c r="Z22" s="112"/>
      <c r="AA22" s="112"/>
      <c r="AB22" s="233"/>
      <c r="AC22" s="233"/>
      <c r="AD22" s="233"/>
      <c r="AE22" s="233"/>
      <c r="AF22" s="233"/>
      <c r="AG22" s="234"/>
      <c r="AH22" s="234"/>
      <c r="AI22" s="234"/>
      <c r="AJ22" s="234"/>
      <c r="AK22" s="234"/>
      <c r="AL22" s="234"/>
      <c r="AM22" s="234"/>
      <c r="AN22" s="234"/>
      <c r="AO22" s="234"/>
      <c r="AP22" s="234"/>
      <c r="AQ22" s="234"/>
      <c r="AR22" s="234"/>
      <c r="AS22" s="234"/>
      <c r="AT22" s="234"/>
      <c r="AU22" s="234"/>
      <c r="AV22" s="234"/>
    </row>
    <row r="23" spans="1:48" x14ac:dyDescent="0.25">
      <c r="A23" s="130">
        <v>225</v>
      </c>
      <c r="B23" s="131">
        <v>16</v>
      </c>
      <c r="C23" s="132">
        <v>0.14992025518341306</v>
      </c>
      <c r="D23" s="131">
        <v>1.25</v>
      </c>
      <c r="E23" s="133">
        <v>61.224489795918366</v>
      </c>
      <c r="F23" s="133">
        <v>4500</v>
      </c>
      <c r="G23" s="133">
        <v>34.691588785046726</v>
      </c>
      <c r="H23" s="133">
        <v>17</v>
      </c>
      <c r="I23" s="133">
        <v>10</v>
      </c>
      <c r="J23" s="243">
        <v>9.9711934156378597</v>
      </c>
      <c r="K23" s="419"/>
      <c r="L23" s="109"/>
      <c r="M23" s="109"/>
      <c r="N23" s="130">
        <v>225</v>
      </c>
      <c r="O23" s="131">
        <v>15</v>
      </c>
      <c r="P23" s="132">
        <v>0.11938398879979636</v>
      </c>
      <c r="Q23" s="131">
        <v>1</v>
      </c>
      <c r="R23" s="133">
        <v>57.692307692307693</v>
      </c>
      <c r="S23" s="133">
        <v>3723.75</v>
      </c>
      <c r="T23" s="133">
        <v>30.640668523676879</v>
      </c>
      <c r="U23" s="133">
        <v>16</v>
      </c>
      <c r="V23" s="133">
        <v>10</v>
      </c>
      <c r="W23" s="243">
        <v>8.5821501014198791</v>
      </c>
      <c r="X23" s="419"/>
      <c r="Y23" s="112"/>
      <c r="Z23" s="112"/>
      <c r="AA23" s="112"/>
      <c r="AB23" s="233"/>
      <c r="AC23" s="233"/>
      <c r="AD23" s="233"/>
      <c r="AE23" s="233"/>
      <c r="AF23" s="233"/>
      <c r="AG23" s="234"/>
      <c r="AH23" s="234"/>
      <c r="AI23" s="234"/>
      <c r="AJ23" s="234"/>
      <c r="AK23" s="234"/>
      <c r="AL23" s="234"/>
      <c r="AM23" s="234"/>
      <c r="AN23" s="234"/>
      <c r="AO23" s="234"/>
      <c r="AP23" s="234"/>
      <c r="AQ23" s="234"/>
      <c r="AR23" s="234"/>
      <c r="AS23" s="234"/>
      <c r="AT23" s="234"/>
      <c r="AU23" s="234"/>
      <c r="AV23" s="234"/>
    </row>
    <row r="24" spans="1:48" x14ac:dyDescent="0.25">
      <c r="A24" s="130">
        <v>228</v>
      </c>
      <c r="B24" s="131">
        <v>16</v>
      </c>
      <c r="C24" s="132">
        <v>0.15032679738562091</v>
      </c>
      <c r="D24" s="131">
        <v>1.2857142857142858</v>
      </c>
      <c r="E24" s="133">
        <v>61.728395061728392</v>
      </c>
      <c r="F24" s="133">
        <v>4537.625</v>
      </c>
      <c r="G24" s="133">
        <v>34.905228758169933</v>
      </c>
      <c r="H24" s="133">
        <v>17</v>
      </c>
      <c r="I24" s="133">
        <v>10</v>
      </c>
      <c r="J24" s="243">
        <v>9.9853249475890991</v>
      </c>
      <c r="K24" s="419"/>
      <c r="L24" s="109"/>
      <c r="M24" s="109"/>
      <c r="N24" s="130">
        <v>228</v>
      </c>
      <c r="O24" s="131">
        <v>15</v>
      </c>
      <c r="P24" s="132">
        <v>0.12011141810993553</v>
      </c>
      <c r="Q24" s="131">
        <v>1</v>
      </c>
      <c r="R24" s="133">
        <v>57.736720554272516</v>
      </c>
      <c r="S24" s="133">
        <v>3912</v>
      </c>
      <c r="T24" s="133">
        <v>31.283419023136247</v>
      </c>
      <c r="U24" s="133">
        <v>16</v>
      </c>
      <c r="V24" s="133">
        <v>10</v>
      </c>
      <c r="W24" s="243">
        <v>8.5861182519280206</v>
      </c>
      <c r="X24" s="419"/>
      <c r="Y24" s="112"/>
      <c r="Z24" s="112"/>
      <c r="AA24" s="112"/>
      <c r="AB24" s="233"/>
      <c r="AC24" s="233"/>
      <c r="AD24" s="233"/>
      <c r="AE24" s="233"/>
      <c r="AF24" s="233"/>
      <c r="AG24" s="234"/>
      <c r="AH24" s="234"/>
      <c r="AI24" s="234"/>
      <c r="AJ24" s="234"/>
      <c r="AK24" s="234"/>
      <c r="AL24" s="234"/>
      <c r="AM24" s="234"/>
      <c r="AN24" s="234"/>
      <c r="AO24" s="234"/>
      <c r="AP24" s="234"/>
      <c r="AQ24" s="234"/>
      <c r="AR24" s="234"/>
      <c r="AS24" s="234"/>
      <c r="AT24" s="234"/>
      <c r="AU24" s="234"/>
      <c r="AV24" s="234"/>
    </row>
    <row r="25" spans="1:48" x14ac:dyDescent="0.25">
      <c r="A25" s="130">
        <v>238</v>
      </c>
      <c r="B25" s="131">
        <v>16.75</v>
      </c>
      <c r="C25" s="132">
        <v>0.1523545706371191</v>
      </c>
      <c r="D25" s="131">
        <v>1.3333333333333333</v>
      </c>
      <c r="E25" s="133">
        <v>62.5</v>
      </c>
      <c r="F25" s="133">
        <v>4620.9002093510117</v>
      </c>
      <c r="G25" s="133">
        <v>36.423772609819125</v>
      </c>
      <c r="H25" s="133">
        <v>17</v>
      </c>
      <c r="I25" s="133">
        <v>10</v>
      </c>
      <c r="J25" s="243">
        <v>10.805921052631579</v>
      </c>
      <c r="K25" s="419"/>
      <c r="L25" s="109"/>
      <c r="M25" s="109"/>
      <c r="N25" s="130">
        <v>238</v>
      </c>
      <c r="O25" s="131">
        <v>15.25</v>
      </c>
      <c r="P25" s="132">
        <v>0.12152777777777778</v>
      </c>
      <c r="Q25" s="131">
        <v>1</v>
      </c>
      <c r="R25" s="133">
        <v>57.89473684210526</v>
      </c>
      <c r="S25" s="133">
        <v>4000</v>
      </c>
      <c r="T25" s="133">
        <v>31.958989501312335</v>
      </c>
      <c r="U25" s="133">
        <v>17</v>
      </c>
      <c r="V25" s="133">
        <v>10</v>
      </c>
      <c r="W25" s="243">
        <v>8.6075224856909234</v>
      </c>
      <c r="X25" s="419"/>
      <c r="Y25" s="112"/>
      <c r="Z25" s="112"/>
      <c r="AA25" s="112"/>
      <c r="AB25" s="233"/>
      <c r="AC25" s="233"/>
      <c r="AD25" s="233"/>
      <c r="AE25" s="233"/>
      <c r="AF25" s="233"/>
      <c r="AG25" s="234"/>
      <c r="AH25" s="234"/>
      <c r="AI25" s="234"/>
      <c r="AJ25" s="234"/>
      <c r="AK25" s="234"/>
      <c r="AL25" s="234"/>
      <c r="AM25" s="234"/>
      <c r="AN25" s="234"/>
      <c r="AO25" s="234"/>
      <c r="AP25" s="234"/>
      <c r="AQ25" s="234"/>
      <c r="AR25" s="234"/>
      <c r="AS25" s="234"/>
      <c r="AT25" s="234"/>
      <c r="AU25" s="234"/>
      <c r="AV25" s="234"/>
    </row>
    <row r="26" spans="1:48" x14ac:dyDescent="0.25">
      <c r="A26" s="130">
        <v>240</v>
      </c>
      <c r="B26" s="131">
        <v>16.848631891090445</v>
      </c>
      <c r="C26" s="132">
        <v>0.15364583333333334</v>
      </c>
      <c r="D26" s="131">
        <v>1.3333333333333333</v>
      </c>
      <c r="E26" s="133">
        <v>63.492063492063494</v>
      </c>
      <c r="F26" s="133">
        <v>4821.5</v>
      </c>
      <c r="G26" s="133">
        <v>36.710227272727273</v>
      </c>
      <c r="H26" s="133">
        <v>18</v>
      </c>
      <c r="I26" s="133">
        <v>11</v>
      </c>
      <c r="J26" s="243">
        <v>10.874084919472914</v>
      </c>
      <c r="K26" s="419"/>
      <c r="L26" s="109"/>
      <c r="M26" s="109"/>
      <c r="N26" s="130">
        <v>240</v>
      </c>
      <c r="O26" s="131">
        <v>15.333333333333334</v>
      </c>
      <c r="P26" s="132">
        <v>0.12184115523465704</v>
      </c>
      <c r="Q26" s="131">
        <v>1.1859999999999999</v>
      </c>
      <c r="R26" s="133">
        <v>59.090909090909093</v>
      </c>
      <c r="S26" s="133">
        <v>4151</v>
      </c>
      <c r="T26" s="133">
        <v>32.653061224489797</v>
      </c>
      <c r="U26" s="133">
        <v>17</v>
      </c>
      <c r="V26" s="133">
        <v>10</v>
      </c>
      <c r="W26" s="243">
        <v>9.0044150110375281</v>
      </c>
      <c r="X26" s="419"/>
      <c r="Y26" s="112"/>
      <c r="Z26" s="112"/>
      <c r="AA26" s="112"/>
      <c r="AB26" s="233"/>
      <c r="AC26" s="233"/>
      <c r="AD26" s="233"/>
      <c r="AE26" s="233"/>
      <c r="AF26" s="233"/>
      <c r="AG26" s="234"/>
      <c r="AH26" s="234"/>
      <c r="AI26" s="234"/>
      <c r="AJ26" s="234"/>
      <c r="AK26" s="234"/>
      <c r="AL26" s="234"/>
      <c r="AM26" s="234"/>
      <c r="AN26" s="234"/>
      <c r="AO26" s="234"/>
      <c r="AP26" s="234"/>
      <c r="AQ26" s="234"/>
      <c r="AR26" s="234"/>
      <c r="AS26" s="234"/>
      <c r="AT26" s="234"/>
      <c r="AU26" s="234"/>
      <c r="AV26" s="234"/>
    </row>
    <row r="27" spans="1:48" x14ac:dyDescent="0.25">
      <c r="A27" s="130">
        <v>241</v>
      </c>
      <c r="B27" s="131">
        <v>17</v>
      </c>
      <c r="C27" s="132">
        <v>0.15461847389558234</v>
      </c>
      <c r="D27" s="131">
        <v>1.3333333333333333</v>
      </c>
      <c r="E27" s="133">
        <v>64.220183486238525</v>
      </c>
      <c r="F27" s="133">
        <v>4875</v>
      </c>
      <c r="G27" s="133">
        <v>39.094650205761319</v>
      </c>
      <c r="H27" s="133">
        <v>18</v>
      </c>
      <c r="I27" s="133">
        <v>12</v>
      </c>
      <c r="J27" s="243">
        <v>11.109375</v>
      </c>
      <c r="K27" s="419"/>
      <c r="L27" s="109"/>
      <c r="M27" s="109"/>
      <c r="N27" s="130">
        <v>241</v>
      </c>
      <c r="O27" s="131">
        <v>15.5</v>
      </c>
      <c r="P27" s="132">
        <v>0.12365591397849462</v>
      </c>
      <c r="Q27" s="131">
        <v>1.1904761904761905</v>
      </c>
      <c r="R27" s="133">
        <v>59.701492537313435</v>
      </c>
      <c r="S27" s="121">
        <v>4221.833333333333</v>
      </c>
      <c r="T27" s="133">
        <v>33.864541832669325</v>
      </c>
      <c r="U27" s="133">
        <v>17</v>
      </c>
      <c r="V27" s="133">
        <v>10</v>
      </c>
      <c r="W27" s="243">
        <v>9.1530944625407162</v>
      </c>
      <c r="X27" s="419"/>
      <c r="Y27" s="112"/>
      <c r="Z27" s="112"/>
      <c r="AA27" s="112"/>
      <c r="AB27" s="233"/>
      <c r="AC27" s="233"/>
      <c r="AD27" s="233"/>
      <c r="AE27" s="233"/>
      <c r="AF27" s="233"/>
      <c r="AG27" s="234"/>
      <c r="AH27" s="234"/>
      <c r="AI27" s="234"/>
      <c r="AJ27" s="234"/>
      <c r="AK27" s="234"/>
      <c r="AL27" s="234"/>
      <c r="AM27" s="234"/>
      <c r="AN27" s="234"/>
      <c r="AO27" s="234"/>
      <c r="AP27" s="234"/>
      <c r="AQ27" s="234"/>
      <c r="AR27" s="234"/>
      <c r="AS27" s="234"/>
      <c r="AT27" s="234"/>
      <c r="AU27" s="234"/>
      <c r="AV27" s="234"/>
    </row>
    <row r="28" spans="1:48" x14ac:dyDescent="0.25">
      <c r="A28" s="130">
        <v>243</v>
      </c>
      <c r="B28" s="131">
        <v>17.8</v>
      </c>
      <c r="C28" s="132">
        <v>0.15662650602409639</v>
      </c>
      <c r="D28" s="131">
        <v>1.375</v>
      </c>
      <c r="E28" s="133">
        <v>65.573770491803273</v>
      </c>
      <c r="F28" s="133">
        <v>4980</v>
      </c>
      <c r="G28" s="133">
        <v>42.338498212157333</v>
      </c>
      <c r="H28" s="133">
        <v>18</v>
      </c>
      <c r="I28" s="133">
        <v>12</v>
      </c>
      <c r="J28" s="243">
        <v>11.191111111111111</v>
      </c>
      <c r="K28" s="419"/>
      <c r="L28" s="109"/>
      <c r="M28" s="109"/>
      <c r="N28" s="130">
        <v>243</v>
      </c>
      <c r="O28" s="131">
        <v>15.620689655172415</v>
      </c>
      <c r="P28" s="132">
        <v>0.12398503786150898</v>
      </c>
      <c r="Q28" s="131">
        <v>1.2</v>
      </c>
      <c r="R28" s="133">
        <v>60</v>
      </c>
      <c r="S28" s="133">
        <v>4333.333333333333</v>
      </c>
      <c r="T28" s="133">
        <v>34.385964912280699</v>
      </c>
      <c r="U28" s="133">
        <v>17</v>
      </c>
      <c r="V28" s="133">
        <v>10</v>
      </c>
      <c r="W28" s="243">
        <v>9.2383790226460079</v>
      </c>
      <c r="X28" s="419"/>
      <c r="Y28" s="112"/>
      <c r="Z28" s="112"/>
      <c r="AA28" s="112"/>
      <c r="AB28" s="233"/>
      <c r="AC28" s="233"/>
      <c r="AD28" s="233"/>
      <c r="AE28" s="233"/>
      <c r="AF28" s="233"/>
      <c r="AG28" s="234"/>
      <c r="AH28" s="234"/>
      <c r="AI28" s="234"/>
      <c r="AJ28" s="234"/>
      <c r="AK28" s="234"/>
      <c r="AL28" s="234"/>
      <c r="AM28" s="234"/>
      <c r="AN28" s="234"/>
      <c r="AO28" s="234"/>
      <c r="AP28" s="234"/>
      <c r="AQ28" s="234"/>
      <c r="AR28" s="234"/>
      <c r="AS28" s="234"/>
      <c r="AT28" s="234"/>
      <c r="AU28" s="234"/>
      <c r="AV28" s="234"/>
    </row>
    <row r="29" spans="1:48" x14ac:dyDescent="0.25">
      <c r="A29" s="130">
        <v>243</v>
      </c>
      <c r="B29" s="131">
        <v>18</v>
      </c>
      <c r="C29" s="132">
        <v>0.16243654822335024</v>
      </c>
      <c r="D29" s="131">
        <v>1.5</v>
      </c>
      <c r="E29" s="133">
        <v>67.415730337078656</v>
      </c>
      <c r="F29" s="133">
        <v>5000</v>
      </c>
      <c r="G29" s="133">
        <v>43.857142857142854</v>
      </c>
      <c r="H29" s="133">
        <v>18</v>
      </c>
      <c r="I29" s="133">
        <v>13</v>
      </c>
      <c r="J29" s="243">
        <v>11.664444444444445</v>
      </c>
      <c r="K29" s="419"/>
      <c r="L29" s="109"/>
      <c r="M29" s="109"/>
      <c r="N29" s="130">
        <v>243</v>
      </c>
      <c r="O29" s="131">
        <v>16</v>
      </c>
      <c r="P29" s="132">
        <v>0.12512124151309409</v>
      </c>
      <c r="Q29" s="131">
        <v>1.2</v>
      </c>
      <c r="R29" s="133">
        <v>60.975609756097562</v>
      </c>
      <c r="S29" s="133">
        <v>4337</v>
      </c>
      <c r="T29" s="133">
        <v>34.687050359712231</v>
      </c>
      <c r="U29" s="133">
        <v>17</v>
      </c>
      <c r="V29" s="133">
        <v>10</v>
      </c>
      <c r="W29" s="243">
        <v>9.3817689530685922</v>
      </c>
      <c r="X29" s="419"/>
      <c r="Y29" s="112"/>
      <c r="Z29" s="112"/>
      <c r="AA29" s="112"/>
      <c r="AB29" s="233"/>
      <c r="AC29" s="233"/>
      <c r="AD29" s="233"/>
      <c r="AE29" s="233"/>
      <c r="AF29" s="233"/>
      <c r="AG29" s="234"/>
      <c r="AH29" s="234"/>
      <c r="AI29" s="234"/>
      <c r="AJ29" s="234"/>
      <c r="AK29" s="234"/>
      <c r="AL29" s="234"/>
      <c r="AM29" s="234"/>
      <c r="AN29" s="234"/>
      <c r="AO29" s="234"/>
      <c r="AP29" s="234"/>
      <c r="AQ29" s="234"/>
      <c r="AR29" s="234"/>
      <c r="AS29" s="234"/>
      <c r="AT29" s="234"/>
      <c r="AU29" s="234"/>
      <c r="AV29" s="234"/>
    </row>
    <row r="30" spans="1:48" x14ac:dyDescent="0.25">
      <c r="A30" s="130">
        <v>254</v>
      </c>
      <c r="B30" s="131">
        <v>18</v>
      </c>
      <c r="C30" s="132">
        <v>0.1638655462184874</v>
      </c>
      <c r="D30" s="131">
        <v>1.5</v>
      </c>
      <c r="E30" s="133">
        <v>67.79661016949153</v>
      </c>
      <c r="F30" s="133">
        <v>5030.666666666667</v>
      </c>
      <c r="G30" s="133">
        <v>44.257703081232492</v>
      </c>
      <c r="H30" s="133">
        <v>18</v>
      </c>
      <c r="I30" s="133">
        <v>14</v>
      </c>
      <c r="J30" s="243">
        <v>11.739583333333334</v>
      </c>
      <c r="K30" s="419"/>
      <c r="L30" s="109"/>
      <c r="M30" s="109"/>
      <c r="N30" s="130">
        <v>254</v>
      </c>
      <c r="O30" s="131">
        <v>16</v>
      </c>
      <c r="P30" s="132">
        <v>0.12661498708010335</v>
      </c>
      <c r="Q30" s="115">
        <v>1.2222222222222223</v>
      </c>
      <c r="R30" s="133">
        <v>61.224489795918366</v>
      </c>
      <c r="S30" s="133">
        <v>4500</v>
      </c>
      <c r="T30" s="133">
        <v>34.691588785046726</v>
      </c>
      <c r="U30" s="133">
        <v>17</v>
      </c>
      <c r="V30" s="133">
        <v>10</v>
      </c>
      <c r="W30" s="243">
        <v>9.5232945091514143</v>
      </c>
      <c r="X30" s="419"/>
      <c r="Y30" s="112"/>
      <c r="Z30" s="112"/>
      <c r="AA30" s="112"/>
      <c r="AB30" s="233"/>
      <c r="AC30" s="233"/>
      <c r="AD30" s="233"/>
      <c r="AE30" s="233"/>
      <c r="AF30" s="233"/>
      <c r="AG30" s="234"/>
      <c r="AH30" s="234"/>
      <c r="AI30" s="234"/>
      <c r="AJ30" s="234"/>
      <c r="AK30" s="234"/>
      <c r="AL30" s="234"/>
      <c r="AM30" s="234"/>
      <c r="AN30" s="234"/>
      <c r="AO30" s="234"/>
      <c r="AP30" s="234"/>
      <c r="AQ30" s="234"/>
      <c r="AR30" s="234"/>
      <c r="AS30" s="234"/>
      <c r="AT30" s="234"/>
      <c r="AU30" s="234"/>
      <c r="AV30" s="234"/>
    </row>
    <row r="31" spans="1:48" x14ac:dyDescent="0.25">
      <c r="A31" s="130">
        <v>259</v>
      </c>
      <c r="B31" s="131">
        <v>18.333333333333332</v>
      </c>
      <c r="C31" s="132">
        <v>0.16398243045387995</v>
      </c>
      <c r="D31" s="131">
        <v>1.5</v>
      </c>
      <c r="E31" s="133">
        <v>68.965517241379317</v>
      </c>
      <c r="F31" s="133">
        <v>5091.25</v>
      </c>
      <c r="G31" s="133">
        <v>44.266666666666666</v>
      </c>
      <c r="H31" s="133">
        <v>18</v>
      </c>
      <c r="I31" s="133">
        <v>15</v>
      </c>
      <c r="J31" s="243">
        <v>11.800829875518673</v>
      </c>
      <c r="K31" s="419"/>
      <c r="L31" s="109"/>
      <c r="M31" s="109"/>
      <c r="N31" s="130">
        <v>259</v>
      </c>
      <c r="O31" s="131">
        <v>16</v>
      </c>
      <c r="P31" s="132">
        <v>0.12882183270468162</v>
      </c>
      <c r="Q31" s="131">
        <v>1.24</v>
      </c>
      <c r="R31" s="133">
        <v>61.728395061728392</v>
      </c>
      <c r="S31" s="133">
        <v>4537.625</v>
      </c>
      <c r="T31" s="133">
        <v>34.905228758169933</v>
      </c>
      <c r="U31" s="133">
        <v>17</v>
      </c>
      <c r="V31" s="133">
        <v>10</v>
      </c>
      <c r="W31" s="243">
        <v>9.6219325153374236</v>
      </c>
      <c r="X31" s="419"/>
      <c r="Y31" s="112"/>
      <c r="Z31" s="112"/>
      <c r="AA31" s="112"/>
      <c r="AB31" s="233"/>
      <c r="AC31" s="233"/>
      <c r="AD31" s="233"/>
      <c r="AE31" s="233"/>
      <c r="AF31" s="233"/>
      <c r="AG31" s="234"/>
      <c r="AH31" s="234"/>
      <c r="AI31" s="234"/>
      <c r="AJ31" s="234"/>
      <c r="AK31" s="234"/>
      <c r="AL31" s="234"/>
      <c r="AM31" s="234"/>
      <c r="AN31" s="234"/>
      <c r="AO31" s="234"/>
      <c r="AP31" s="234"/>
      <c r="AQ31" s="234"/>
      <c r="AR31" s="234"/>
      <c r="AS31" s="234"/>
      <c r="AT31" s="234"/>
      <c r="AU31" s="234"/>
      <c r="AV31" s="234"/>
    </row>
    <row r="32" spans="1:48" x14ac:dyDescent="0.25">
      <c r="A32" s="130">
        <v>264</v>
      </c>
      <c r="B32" s="131">
        <v>18.666666666666668</v>
      </c>
      <c r="C32" s="132">
        <v>0.16447368421052633</v>
      </c>
      <c r="D32" s="131">
        <v>1.5</v>
      </c>
      <c r="E32" s="133">
        <v>69.306930693069305</v>
      </c>
      <c r="F32" s="133">
        <v>5192.416666666667</v>
      </c>
      <c r="G32" s="133">
        <v>44.428571428571431</v>
      </c>
      <c r="H32" s="133">
        <v>18</v>
      </c>
      <c r="I32" s="133">
        <v>15</v>
      </c>
      <c r="J32" s="243">
        <v>11.928888888888888</v>
      </c>
      <c r="K32" s="419"/>
      <c r="L32" s="109"/>
      <c r="M32" s="109"/>
      <c r="N32" s="130">
        <v>264</v>
      </c>
      <c r="O32" s="131">
        <v>16</v>
      </c>
      <c r="P32" s="132">
        <v>0.12973760932944606</v>
      </c>
      <c r="Q32" s="131">
        <v>1.2409638554216869</v>
      </c>
      <c r="R32" s="133">
        <v>62.5</v>
      </c>
      <c r="S32" s="133">
        <v>4620.9002093510117</v>
      </c>
      <c r="T32" s="133">
        <v>35.619800332778702</v>
      </c>
      <c r="U32" s="133">
        <v>17</v>
      </c>
      <c r="V32" s="133">
        <v>10</v>
      </c>
      <c r="W32" s="243">
        <v>9.7058823529411757</v>
      </c>
      <c r="X32" s="419"/>
      <c r="Y32" s="112"/>
      <c r="Z32" s="112"/>
      <c r="AA32" s="112"/>
      <c r="AB32" s="233"/>
      <c r="AC32" s="233"/>
      <c r="AD32" s="233"/>
      <c r="AE32" s="233"/>
      <c r="AF32" s="233"/>
      <c r="AG32" s="234"/>
      <c r="AH32" s="234"/>
      <c r="AI32" s="234"/>
      <c r="AJ32" s="234"/>
      <c r="AK32" s="234"/>
      <c r="AL32" s="234"/>
      <c r="AM32" s="234"/>
      <c r="AN32" s="234"/>
      <c r="AO32" s="234"/>
      <c r="AP32" s="234"/>
      <c r="AQ32" s="234"/>
      <c r="AR32" s="234"/>
      <c r="AS32" s="234"/>
      <c r="AT32" s="234"/>
      <c r="AU32" s="234"/>
      <c r="AV32" s="234"/>
    </row>
    <row r="33" spans="1:48" x14ac:dyDescent="0.25">
      <c r="A33" s="130">
        <v>265</v>
      </c>
      <c r="B33" s="131">
        <v>18.75</v>
      </c>
      <c r="C33" s="132">
        <v>0.16917293233082706</v>
      </c>
      <c r="D33" s="131">
        <v>1.5</v>
      </c>
      <c r="E33" s="133">
        <v>70</v>
      </c>
      <c r="F33" s="133">
        <v>5219</v>
      </c>
      <c r="G33" s="133">
        <v>44.864457831325304</v>
      </c>
      <c r="H33" s="133">
        <v>18</v>
      </c>
      <c r="I33" s="133">
        <v>15</v>
      </c>
      <c r="J33" s="243">
        <v>12.02880658436214</v>
      </c>
      <c r="K33" s="419"/>
      <c r="L33" s="109"/>
      <c r="M33" s="109"/>
      <c r="N33" s="130">
        <v>265</v>
      </c>
      <c r="O33" s="131">
        <v>16.75</v>
      </c>
      <c r="P33" s="132">
        <v>0.13361644828836294</v>
      </c>
      <c r="Q33" s="131">
        <v>1.25</v>
      </c>
      <c r="R33" s="133">
        <v>63.492063492063494</v>
      </c>
      <c r="S33" s="133">
        <v>4705.8823529411766</v>
      </c>
      <c r="T33" s="133">
        <v>35.72144112478032</v>
      </c>
      <c r="U33" s="133">
        <v>17</v>
      </c>
      <c r="V33" s="133">
        <v>10</v>
      </c>
      <c r="W33" s="243">
        <v>9.9546044098573283</v>
      </c>
      <c r="X33" s="419"/>
      <c r="Y33" s="112"/>
      <c r="Z33" s="112"/>
      <c r="AA33" s="112"/>
      <c r="AB33" s="233"/>
      <c r="AC33" s="233"/>
      <c r="AD33" s="233"/>
      <c r="AE33" s="233"/>
      <c r="AF33" s="233"/>
      <c r="AG33" s="234"/>
      <c r="AH33" s="234"/>
      <c r="AI33" s="234"/>
      <c r="AJ33" s="234"/>
      <c r="AK33" s="234"/>
      <c r="AL33" s="234"/>
      <c r="AM33" s="234"/>
      <c r="AN33" s="234"/>
      <c r="AO33" s="234"/>
      <c r="AP33" s="234"/>
      <c r="AQ33" s="234"/>
      <c r="AR33" s="234"/>
      <c r="AS33" s="234"/>
      <c r="AT33" s="234"/>
      <c r="AU33" s="234"/>
      <c r="AV33" s="234"/>
    </row>
    <row r="34" spans="1:48" x14ac:dyDescent="0.25">
      <c r="A34" s="130">
        <v>266</v>
      </c>
      <c r="B34" s="131">
        <v>19</v>
      </c>
      <c r="C34" s="132">
        <v>0.17241379310344829</v>
      </c>
      <c r="D34" s="131">
        <v>1.6666666666666667</v>
      </c>
      <c r="E34" s="133">
        <v>70.3125</v>
      </c>
      <c r="F34" s="133">
        <v>5356.666666666667</v>
      </c>
      <c r="G34" s="133">
        <v>46.119796954314722</v>
      </c>
      <c r="H34" s="133">
        <v>18</v>
      </c>
      <c r="I34" s="133">
        <v>15</v>
      </c>
      <c r="J34" s="243">
        <v>12.166197183098591</v>
      </c>
      <c r="K34" s="419"/>
      <c r="L34" s="109"/>
      <c r="M34" s="109"/>
      <c r="N34" s="130">
        <v>266</v>
      </c>
      <c r="O34" s="131">
        <v>16.848631891090445</v>
      </c>
      <c r="P34" s="124">
        <v>0.13523827696417498</v>
      </c>
      <c r="Q34" s="131">
        <v>1.25</v>
      </c>
      <c r="R34" s="133">
        <v>64.220183486238525</v>
      </c>
      <c r="S34" s="133">
        <v>4821.5</v>
      </c>
      <c r="T34" s="133">
        <v>35.885167464114829</v>
      </c>
      <c r="U34" s="133">
        <v>17</v>
      </c>
      <c r="V34" s="133">
        <v>10</v>
      </c>
      <c r="W34" s="243">
        <v>9.9711934156378597</v>
      </c>
      <c r="X34" s="419"/>
      <c r="Y34" s="112"/>
      <c r="Z34" s="112"/>
      <c r="AA34" s="112"/>
      <c r="AB34" s="233"/>
      <c r="AC34" s="233"/>
      <c r="AD34" s="233"/>
      <c r="AE34" s="233"/>
      <c r="AF34" s="233"/>
      <c r="AG34" s="234"/>
      <c r="AH34" s="234"/>
      <c r="AI34" s="234"/>
      <c r="AJ34" s="234"/>
      <c r="AK34" s="234"/>
      <c r="AL34" s="234"/>
      <c r="AM34" s="234"/>
      <c r="AN34" s="234"/>
      <c r="AO34" s="234"/>
      <c r="AP34" s="234"/>
      <c r="AQ34" s="234"/>
      <c r="AR34" s="234"/>
      <c r="AS34" s="234"/>
      <c r="AT34" s="234"/>
      <c r="AU34" s="234"/>
      <c r="AV34" s="234"/>
    </row>
    <row r="35" spans="1:48" x14ac:dyDescent="0.25">
      <c r="A35" s="130">
        <v>267</v>
      </c>
      <c r="B35" s="131">
        <v>19</v>
      </c>
      <c r="C35" s="132">
        <v>0.17374517374517376</v>
      </c>
      <c r="D35" s="131">
        <v>1.6666666666666667</v>
      </c>
      <c r="E35" s="133">
        <v>70.422535211267601</v>
      </c>
      <c r="F35" s="133">
        <v>5395.4</v>
      </c>
      <c r="G35" s="133">
        <v>47.135849056603774</v>
      </c>
      <c r="H35" s="133">
        <v>18</v>
      </c>
      <c r="I35" s="133">
        <v>15</v>
      </c>
      <c r="J35" s="243">
        <v>12.739946380697051</v>
      </c>
      <c r="K35" s="419"/>
      <c r="L35" s="109"/>
      <c r="M35" s="109"/>
      <c r="N35" s="130">
        <v>267</v>
      </c>
      <c r="O35" s="131">
        <v>16.883333333333333</v>
      </c>
      <c r="P35" s="132">
        <v>0.13555555555555557</v>
      </c>
      <c r="Q35" s="131">
        <v>1.25</v>
      </c>
      <c r="R35" s="133">
        <v>64.86486486486487</v>
      </c>
      <c r="S35" s="133">
        <v>4821.5238095238092</v>
      </c>
      <c r="T35" s="133">
        <v>36.423772609819125</v>
      </c>
      <c r="U35" s="133">
        <v>17</v>
      </c>
      <c r="V35" s="133">
        <v>10</v>
      </c>
      <c r="W35" s="243">
        <v>9.9853249475890991</v>
      </c>
      <c r="X35" s="419"/>
      <c r="Y35" s="112"/>
      <c r="Z35" s="112"/>
      <c r="AA35" s="112"/>
      <c r="AB35" s="233"/>
      <c r="AC35" s="233"/>
      <c r="AD35" s="233"/>
      <c r="AE35" s="233"/>
      <c r="AF35" s="233"/>
      <c r="AG35" s="234"/>
      <c r="AH35" s="234"/>
      <c r="AI35" s="234"/>
      <c r="AJ35" s="234"/>
      <c r="AK35" s="234"/>
      <c r="AL35" s="234"/>
      <c r="AM35" s="234"/>
      <c r="AN35" s="234"/>
      <c r="AO35" s="234"/>
      <c r="AP35" s="234"/>
      <c r="AQ35" s="234"/>
      <c r="AR35" s="234"/>
      <c r="AS35" s="234"/>
      <c r="AT35" s="234"/>
      <c r="AU35" s="234"/>
      <c r="AV35" s="234"/>
    </row>
    <row r="36" spans="1:48" x14ac:dyDescent="0.25">
      <c r="A36" s="130">
        <v>268</v>
      </c>
      <c r="B36" s="131">
        <v>19</v>
      </c>
      <c r="C36" s="132">
        <v>0.17446043165467626</v>
      </c>
      <c r="D36" s="131">
        <v>1.6666666666666667</v>
      </c>
      <c r="E36" s="133">
        <v>72.164948453608247</v>
      </c>
      <c r="F36" s="133">
        <v>5646.25</v>
      </c>
      <c r="G36" s="133">
        <v>47.362068965517238</v>
      </c>
      <c r="H36" s="133">
        <v>18</v>
      </c>
      <c r="I36" s="133">
        <v>15</v>
      </c>
      <c r="J36" s="243">
        <v>12.81140350877193</v>
      </c>
      <c r="K36" s="419"/>
      <c r="L36" s="109"/>
      <c r="M36" s="109"/>
      <c r="N36" s="130">
        <v>268</v>
      </c>
      <c r="O36" s="131">
        <v>17</v>
      </c>
      <c r="P36" s="132">
        <v>0.13648293963254593</v>
      </c>
      <c r="Q36" s="131">
        <v>1.2857142857142858</v>
      </c>
      <c r="R36" s="133">
        <v>64.90384615384616</v>
      </c>
      <c r="S36" s="133">
        <v>4875</v>
      </c>
      <c r="T36" s="133">
        <v>36.710227272727273</v>
      </c>
      <c r="U36" s="133">
        <v>17</v>
      </c>
      <c r="V36" s="133">
        <v>11</v>
      </c>
      <c r="W36" s="243">
        <v>10.456565999321343</v>
      </c>
      <c r="X36" s="419"/>
      <c r="Y36" s="112"/>
      <c r="Z36" s="112"/>
      <c r="AA36" s="112"/>
      <c r="AB36" s="233"/>
      <c r="AC36" s="233"/>
      <c r="AD36" s="233"/>
      <c r="AE36" s="233"/>
      <c r="AF36" s="233"/>
      <c r="AG36" s="234"/>
      <c r="AH36" s="234"/>
      <c r="AI36" s="234"/>
      <c r="AJ36" s="234"/>
      <c r="AK36" s="234"/>
      <c r="AL36" s="234"/>
      <c r="AM36" s="234"/>
      <c r="AN36" s="234"/>
      <c r="AO36" s="234"/>
      <c r="AP36" s="234"/>
      <c r="AQ36" s="234"/>
      <c r="AR36" s="234"/>
      <c r="AS36" s="234"/>
      <c r="AT36" s="234"/>
      <c r="AU36" s="234"/>
      <c r="AV36" s="234"/>
    </row>
    <row r="37" spans="1:48" x14ac:dyDescent="0.25">
      <c r="A37" s="130">
        <v>271</v>
      </c>
      <c r="B37" s="131">
        <v>19.25</v>
      </c>
      <c r="C37" s="132">
        <v>0.17511520737327188</v>
      </c>
      <c r="D37" s="131">
        <v>1.7</v>
      </c>
      <c r="E37" s="133">
        <v>72.727272727272734</v>
      </c>
      <c r="F37" s="133">
        <v>5650.6</v>
      </c>
      <c r="G37" s="133">
        <v>47.88486842105263</v>
      </c>
      <c r="H37" s="133">
        <v>18</v>
      </c>
      <c r="I37" s="133">
        <v>15</v>
      </c>
      <c r="J37" s="243">
        <v>12.958801498127341</v>
      </c>
      <c r="K37" s="419"/>
      <c r="L37" s="109"/>
      <c r="M37" s="109"/>
      <c r="N37" s="130">
        <v>271</v>
      </c>
      <c r="O37" s="115">
        <v>17.2</v>
      </c>
      <c r="P37" s="132">
        <v>0.1377245508982036</v>
      </c>
      <c r="Q37" s="131">
        <v>1.3333333333333333</v>
      </c>
      <c r="R37" s="133">
        <v>65.364387678437268</v>
      </c>
      <c r="S37" s="133">
        <v>4980</v>
      </c>
      <c r="T37" s="133">
        <v>37.91016349233103</v>
      </c>
      <c r="U37" s="133">
        <v>17</v>
      </c>
      <c r="V37" s="133">
        <v>11</v>
      </c>
      <c r="W37" s="243">
        <v>10.805921052631579</v>
      </c>
      <c r="X37" s="419"/>
      <c r="Y37" s="112"/>
      <c r="Z37" s="112"/>
      <c r="AA37" s="112"/>
      <c r="AB37" s="233"/>
      <c r="AC37" s="233"/>
      <c r="AD37" s="233"/>
      <c r="AE37" s="233"/>
      <c r="AF37" s="233"/>
      <c r="AG37" s="234"/>
      <c r="AH37" s="234"/>
      <c r="AI37" s="234"/>
      <c r="AJ37" s="234"/>
      <c r="AK37" s="234"/>
      <c r="AL37" s="234"/>
      <c r="AM37" s="234"/>
      <c r="AN37" s="234"/>
      <c r="AO37" s="234"/>
      <c r="AP37" s="234"/>
      <c r="AQ37" s="234"/>
      <c r="AR37" s="234"/>
      <c r="AS37" s="234"/>
      <c r="AT37" s="234"/>
      <c r="AU37" s="234"/>
      <c r="AV37" s="234"/>
    </row>
    <row r="38" spans="1:48" x14ac:dyDescent="0.25">
      <c r="A38" s="130">
        <v>288</v>
      </c>
      <c r="B38" s="131">
        <v>19.5</v>
      </c>
      <c r="C38" s="132">
        <v>0.17695473251028807</v>
      </c>
      <c r="D38" s="131">
        <v>1.7428471737613398</v>
      </c>
      <c r="E38" s="133">
        <v>72.727272727272734</v>
      </c>
      <c r="F38" s="133">
        <v>5678.5</v>
      </c>
      <c r="G38" s="133">
        <v>48.68913857677903</v>
      </c>
      <c r="H38" s="133">
        <v>18</v>
      </c>
      <c r="I38" s="133">
        <v>15</v>
      </c>
      <c r="J38" s="243">
        <v>13.075757575757576</v>
      </c>
      <c r="K38" s="419"/>
      <c r="L38" s="109"/>
      <c r="M38" s="109"/>
      <c r="N38" s="130">
        <v>288</v>
      </c>
      <c r="O38" s="131">
        <v>17.8</v>
      </c>
      <c r="P38" s="132">
        <v>0.13875598086124402</v>
      </c>
      <c r="Q38" s="131">
        <v>1.3333333333333333</v>
      </c>
      <c r="R38" s="133">
        <v>65.573770491803273</v>
      </c>
      <c r="S38" s="133">
        <v>5000</v>
      </c>
      <c r="T38" s="133">
        <v>38.783025807158396</v>
      </c>
      <c r="U38" s="133">
        <v>17</v>
      </c>
      <c r="V38" s="133">
        <v>12</v>
      </c>
      <c r="W38" s="243">
        <v>10.874084919472914</v>
      </c>
      <c r="X38" s="419"/>
      <c r="Y38" s="112"/>
      <c r="Z38" s="112"/>
      <c r="AA38" s="112"/>
      <c r="AB38" s="233"/>
      <c r="AC38" s="233"/>
      <c r="AD38" s="233"/>
      <c r="AE38" s="233"/>
      <c r="AF38" s="233"/>
      <c r="AG38" s="234"/>
      <c r="AH38" s="234"/>
      <c r="AI38" s="234"/>
      <c r="AJ38" s="234"/>
      <c r="AK38" s="234"/>
      <c r="AL38" s="234"/>
      <c r="AM38" s="234"/>
      <c r="AN38" s="234"/>
      <c r="AO38" s="234"/>
      <c r="AP38" s="234"/>
      <c r="AQ38" s="234"/>
      <c r="AR38" s="234"/>
      <c r="AS38" s="234"/>
      <c r="AT38" s="234"/>
      <c r="AU38" s="234"/>
      <c r="AV38" s="234"/>
    </row>
    <row r="39" spans="1:48" x14ac:dyDescent="0.25">
      <c r="A39" s="130">
        <v>289</v>
      </c>
      <c r="B39" s="131">
        <v>19.666666666666668</v>
      </c>
      <c r="C39" s="132">
        <v>0.17757009345794392</v>
      </c>
      <c r="D39" s="131">
        <v>1.75</v>
      </c>
      <c r="E39" s="133">
        <v>72.727272727272734</v>
      </c>
      <c r="F39" s="133">
        <v>5683.333333333333</v>
      </c>
      <c r="G39" s="133">
        <v>49.050347222222221</v>
      </c>
      <c r="H39" s="133">
        <v>18</v>
      </c>
      <c r="I39" s="133">
        <v>15</v>
      </c>
      <c r="J39" s="243">
        <v>13.090700344431689</v>
      </c>
      <c r="K39" s="419"/>
      <c r="L39" s="109"/>
      <c r="M39" s="109"/>
      <c r="N39" s="130">
        <v>289</v>
      </c>
      <c r="O39" s="131">
        <v>18</v>
      </c>
      <c r="P39" s="132">
        <v>0.14013193082545908</v>
      </c>
      <c r="Q39" s="131">
        <v>1.3333333333333333</v>
      </c>
      <c r="R39" s="133">
        <v>66.225165562913901</v>
      </c>
      <c r="S39" s="133">
        <v>5030.666666666667</v>
      </c>
      <c r="T39" s="133">
        <v>38.785834738617204</v>
      </c>
      <c r="U39" s="133">
        <v>17</v>
      </c>
      <c r="V39" s="121">
        <v>12</v>
      </c>
      <c r="W39" s="243">
        <v>10.909311348205625</v>
      </c>
      <c r="X39" s="419"/>
      <c r="Y39" s="112"/>
      <c r="Z39" s="112"/>
      <c r="AA39" s="112"/>
      <c r="AB39" s="233"/>
      <c r="AC39" s="233"/>
      <c r="AD39" s="233"/>
      <c r="AE39" s="233"/>
      <c r="AF39" s="233"/>
      <c r="AG39" s="234"/>
      <c r="AH39" s="234"/>
      <c r="AI39" s="234"/>
      <c r="AJ39" s="234"/>
      <c r="AK39" s="234"/>
      <c r="AL39" s="234"/>
      <c r="AM39" s="234"/>
      <c r="AN39" s="234"/>
      <c r="AO39" s="234"/>
      <c r="AP39" s="234"/>
      <c r="AQ39" s="234"/>
      <c r="AR39" s="234"/>
      <c r="AS39" s="234"/>
      <c r="AT39" s="234"/>
      <c r="AU39" s="234"/>
      <c r="AV39" s="234"/>
    </row>
    <row r="40" spans="1:48" x14ac:dyDescent="0.25">
      <c r="A40" s="130">
        <v>290</v>
      </c>
      <c r="B40" s="131">
        <v>19.666666666666668</v>
      </c>
      <c r="C40" s="132">
        <v>0.17763157894736842</v>
      </c>
      <c r="D40" s="131">
        <v>1.75</v>
      </c>
      <c r="E40" s="133">
        <v>73.529411764705884</v>
      </c>
      <c r="F40" s="133">
        <v>5700</v>
      </c>
      <c r="G40" s="133">
        <v>49.492385786802032</v>
      </c>
      <c r="H40" s="133">
        <v>19</v>
      </c>
      <c r="I40" s="133">
        <v>15</v>
      </c>
      <c r="J40" s="243">
        <v>13.285371702637889</v>
      </c>
      <c r="K40" s="419"/>
      <c r="L40" s="109"/>
      <c r="M40" s="109"/>
      <c r="N40" s="130">
        <v>290</v>
      </c>
      <c r="O40" s="131">
        <v>18</v>
      </c>
      <c r="P40" s="132">
        <v>0.14351320321469574</v>
      </c>
      <c r="Q40" s="131">
        <v>1.3333333333333333</v>
      </c>
      <c r="R40" s="133">
        <v>67.3828125</v>
      </c>
      <c r="S40" s="133">
        <v>5036.78125</v>
      </c>
      <c r="T40" s="133">
        <v>39.008176614881442</v>
      </c>
      <c r="U40" s="133">
        <v>17</v>
      </c>
      <c r="V40" s="121">
        <v>12</v>
      </c>
      <c r="W40" s="243">
        <v>11.109375</v>
      </c>
      <c r="X40" s="419"/>
      <c r="Y40" s="112"/>
      <c r="Z40" s="112"/>
      <c r="AA40" s="112"/>
      <c r="AB40" s="233"/>
      <c r="AC40" s="233"/>
      <c r="AD40" s="233"/>
      <c r="AE40" s="233"/>
      <c r="AF40" s="233"/>
      <c r="AG40" s="234"/>
      <c r="AH40" s="234"/>
      <c r="AI40" s="234"/>
      <c r="AJ40" s="234"/>
      <c r="AK40" s="234"/>
      <c r="AL40" s="234"/>
      <c r="AM40" s="234"/>
      <c r="AN40" s="234"/>
      <c r="AO40" s="234"/>
      <c r="AP40" s="234"/>
      <c r="AQ40" s="234"/>
      <c r="AR40" s="234"/>
      <c r="AS40" s="234"/>
      <c r="AT40" s="234"/>
      <c r="AU40" s="234"/>
      <c r="AV40" s="234"/>
    </row>
    <row r="41" spans="1:48" x14ac:dyDescent="0.25">
      <c r="A41" s="130">
        <v>292</v>
      </c>
      <c r="B41" s="131">
        <v>20.3</v>
      </c>
      <c r="C41" s="132">
        <v>0.17878426698450536</v>
      </c>
      <c r="D41" s="131">
        <v>1.75</v>
      </c>
      <c r="E41" s="133">
        <v>76.19047619047619</v>
      </c>
      <c r="F41" s="133">
        <v>5909</v>
      </c>
      <c r="G41" s="133">
        <v>49.712574850299404</v>
      </c>
      <c r="H41" s="133">
        <v>19</v>
      </c>
      <c r="I41" s="133">
        <v>15</v>
      </c>
      <c r="J41" s="243">
        <v>13.300925925925926</v>
      </c>
      <c r="K41" s="419"/>
      <c r="L41" s="109"/>
      <c r="M41" s="109"/>
      <c r="N41" s="130">
        <v>292</v>
      </c>
      <c r="O41" s="131">
        <v>18.333333333333332</v>
      </c>
      <c r="P41" s="132">
        <v>0.14431175361407919</v>
      </c>
      <c r="Q41" s="131">
        <v>1.3548387096774193</v>
      </c>
      <c r="R41" s="133">
        <v>67.415730337078656</v>
      </c>
      <c r="S41" s="133">
        <v>5083.333333333333</v>
      </c>
      <c r="T41" s="133">
        <v>39.094650205761319</v>
      </c>
      <c r="U41" s="133">
        <v>17</v>
      </c>
      <c r="V41" s="133">
        <v>12</v>
      </c>
      <c r="W41" s="243">
        <v>11.191111111111111</v>
      </c>
      <c r="X41" s="419"/>
      <c r="Y41" s="112"/>
      <c r="Z41" s="112"/>
      <c r="AA41" s="112"/>
      <c r="AB41" s="233"/>
      <c r="AC41" s="233"/>
      <c r="AD41" s="233"/>
      <c r="AE41" s="233"/>
      <c r="AF41" s="233"/>
      <c r="AG41" s="234"/>
      <c r="AH41" s="234"/>
      <c r="AI41" s="234"/>
      <c r="AJ41" s="234"/>
      <c r="AK41" s="234"/>
      <c r="AL41" s="234"/>
      <c r="AM41" s="234"/>
      <c r="AN41" s="234"/>
      <c r="AO41" s="234"/>
      <c r="AP41" s="234"/>
      <c r="AQ41" s="234"/>
      <c r="AR41" s="234"/>
      <c r="AS41" s="234"/>
      <c r="AT41" s="234"/>
      <c r="AU41" s="234"/>
      <c r="AV41" s="234"/>
    </row>
    <row r="42" spans="1:48" x14ac:dyDescent="0.25">
      <c r="A42" s="130">
        <v>293</v>
      </c>
      <c r="B42" s="131">
        <v>21</v>
      </c>
      <c r="C42" s="132">
        <v>0.17964071856287425</v>
      </c>
      <c r="D42" s="131">
        <v>1.75</v>
      </c>
      <c r="E42" s="133">
        <v>76.92307692307692</v>
      </c>
      <c r="F42" s="133">
        <v>5920.333333333333</v>
      </c>
      <c r="G42" s="133">
        <v>49.811320754716981</v>
      </c>
      <c r="H42" s="133">
        <v>19</v>
      </c>
      <c r="I42" s="133">
        <v>15</v>
      </c>
      <c r="J42" s="243">
        <v>13.457249070631971</v>
      </c>
      <c r="K42" s="419"/>
      <c r="L42" s="109"/>
      <c r="M42" s="109"/>
      <c r="N42" s="130">
        <v>293</v>
      </c>
      <c r="O42" s="131">
        <v>18.649999999999999</v>
      </c>
      <c r="P42" s="132">
        <v>0.14448924731182797</v>
      </c>
      <c r="Q42" s="131">
        <v>1.375</v>
      </c>
      <c r="R42" s="133">
        <v>67.551266586248488</v>
      </c>
      <c r="S42" s="133">
        <v>5091.25</v>
      </c>
      <c r="T42" s="133">
        <v>39.204381512156026</v>
      </c>
      <c r="U42" s="133">
        <v>17</v>
      </c>
      <c r="V42" s="133">
        <v>13</v>
      </c>
      <c r="W42" s="243">
        <v>11.390151054576066</v>
      </c>
      <c r="X42" s="419"/>
      <c r="Y42" s="112"/>
      <c r="Z42" s="112"/>
      <c r="AA42" s="112"/>
      <c r="AB42" s="233"/>
      <c r="AC42" s="233"/>
      <c r="AD42" s="233"/>
      <c r="AE42" s="233"/>
      <c r="AF42" s="233"/>
      <c r="AG42" s="234"/>
      <c r="AH42" s="234"/>
      <c r="AI42" s="234"/>
      <c r="AJ42" s="234"/>
      <c r="AK42" s="234"/>
      <c r="AL42" s="234"/>
      <c r="AM42" s="234"/>
      <c r="AN42" s="234"/>
      <c r="AO42" s="234"/>
      <c r="AP42" s="234"/>
      <c r="AQ42" s="234"/>
      <c r="AR42" s="234"/>
      <c r="AS42" s="234"/>
      <c r="AT42" s="234"/>
      <c r="AU42" s="234"/>
      <c r="AV42" s="234"/>
    </row>
    <row r="43" spans="1:48" x14ac:dyDescent="0.25">
      <c r="A43" s="130">
        <v>303</v>
      </c>
      <c r="B43" s="131">
        <v>21</v>
      </c>
      <c r="C43" s="132">
        <v>0.18074074074074073</v>
      </c>
      <c r="D43" s="131">
        <v>1.75</v>
      </c>
      <c r="E43" s="133">
        <v>76.92307692307692</v>
      </c>
      <c r="F43" s="133">
        <v>6085.5</v>
      </c>
      <c r="G43" s="133">
        <v>50.430232558139537</v>
      </c>
      <c r="H43" s="133">
        <v>19</v>
      </c>
      <c r="I43" s="133">
        <v>15</v>
      </c>
      <c r="J43" s="243">
        <v>13.533834586466165</v>
      </c>
      <c r="K43" s="419"/>
      <c r="L43" s="109"/>
      <c r="M43" s="109"/>
      <c r="N43" s="130">
        <v>303</v>
      </c>
      <c r="O43" s="131">
        <v>18.666666666666668</v>
      </c>
      <c r="P43" s="132">
        <v>0.14467295058554699</v>
      </c>
      <c r="Q43" s="131">
        <v>1.375</v>
      </c>
      <c r="R43" s="133">
        <v>67.741935483870961</v>
      </c>
      <c r="S43" s="133">
        <v>5110</v>
      </c>
      <c r="T43" s="133">
        <v>39.28354300144975</v>
      </c>
      <c r="U43" s="133">
        <v>17</v>
      </c>
      <c r="V43" s="133">
        <v>14</v>
      </c>
      <c r="W43" s="243">
        <v>11.664444444444445</v>
      </c>
      <c r="X43" s="419"/>
      <c r="Y43" s="112"/>
      <c r="Z43" s="112"/>
      <c r="AA43" s="112"/>
      <c r="AB43" s="233"/>
      <c r="AC43" s="233"/>
      <c r="AD43" s="233"/>
      <c r="AE43" s="233"/>
      <c r="AF43" s="233"/>
      <c r="AG43" s="234"/>
      <c r="AH43" s="234"/>
      <c r="AI43" s="234"/>
      <c r="AJ43" s="234"/>
      <c r="AK43" s="234"/>
      <c r="AL43" s="234"/>
      <c r="AM43" s="234"/>
      <c r="AN43" s="234"/>
      <c r="AO43" s="234"/>
      <c r="AP43" s="234"/>
      <c r="AQ43" s="234"/>
      <c r="AR43" s="234"/>
      <c r="AS43" s="234"/>
      <c r="AT43" s="234"/>
      <c r="AU43" s="234"/>
      <c r="AV43" s="234"/>
    </row>
    <row r="44" spans="1:48" x14ac:dyDescent="0.25">
      <c r="A44" s="130">
        <v>304</v>
      </c>
      <c r="B44" s="131">
        <v>21.5</v>
      </c>
      <c r="C44" s="132">
        <v>0.1813664596273292</v>
      </c>
      <c r="D44" s="131">
        <v>1.75</v>
      </c>
      <c r="E44" s="133">
        <v>76.92307692307692</v>
      </c>
      <c r="F44" s="133">
        <v>6150</v>
      </c>
      <c r="G44" s="133">
        <v>50.855227882037532</v>
      </c>
      <c r="H44" s="133">
        <v>19</v>
      </c>
      <c r="I44" s="133">
        <v>15</v>
      </c>
      <c r="J44" s="243">
        <v>14.079207920792079</v>
      </c>
      <c r="K44" s="419"/>
      <c r="L44" s="109"/>
      <c r="M44" s="109"/>
      <c r="N44" s="130">
        <v>304</v>
      </c>
      <c r="O44" s="131">
        <v>18.75</v>
      </c>
      <c r="P44" s="132">
        <v>0.14494258671334895</v>
      </c>
      <c r="Q44" s="131">
        <v>1.4285714285714286</v>
      </c>
      <c r="R44" s="133">
        <v>67.79661016949153</v>
      </c>
      <c r="S44" s="133">
        <v>5111.1111111111113</v>
      </c>
      <c r="T44" s="133">
        <v>39.314981949458485</v>
      </c>
      <c r="U44" s="133">
        <v>17</v>
      </c>
      <c r="V44" s="133">
        <v>14</v>
      </c>
      <c r="W44" s="243">
        <v>11.739583333333334</v>
      </c>
      <c r="X44" s="419"/>
      <c r="Y44" s="112"/>
      <c r="Z44" s="112"/>
      <c r="AA44" s="112"/>
      <c r="AB44" s="233"/>
      <c r="AC44" s="233"/>
      <c r="AD44" s="233"/>
      <c r="AE44" s="233"/>
      <c r="AF44" s="233"/>
      <c r="AG44" s="234"/>
      <c r="AH44" s="234"/>
      <c r="AI44" s="234"/>
      <c r="AJ44" s="234"/>
      <c r="AK44" s="234"/>
      <c r="AL44" s="234"/>
      <c r="AM44" s="234"/>
      <c r="AN44" s="234"/>
      <c r="AO44" s="234"/>
      <c r="AP44" s="234"/>
      <c r="AQ44" s="234"/>
      <c r="AR44" s="234"/>
      <c r="AS44" s="234"/>
      <c r="AT44" s="234"/>
      <c r="AU44" s="234"/>
      <c r="AV44" s="234"/>
    </row>
    <row r="45" spans="1:48" x14ac:dyDescent="0.25">
      <c r="A45" s="130">
        <v>306</v>
      </c>
      <c r="B45" s="131">
        <v>22</v>
      </c>
      <c r="C45" s="132">
        <v>0.18181818181818182</v>
      </c>
      <c r="D45" s="131">
        <v>1.8</v>
      </c>
      <c r="E45" s="133">
        <v>76.92307692307692</v>
      </c>
      <c r="F45" s="133">
        <v>6181.75</v>
      </c>
      <c r="G45" s="133">
        <v>51.300829875518673</v>
      </c>
      <c r="H45" s="133">
        <v>19</v>
      </c>
      <c r="I45" s="133">
        <v>15</v>
      </c>
      <c r="J45" s="243">
        <v>14.444022770398481</v>
      </c>
      <c r="K45" s="419"/>
      <c r="L45" s="109"/>
      <c r="M45" s="109"/>
      <c r="N45" s="130">
        <v>306</v>
      </c>
      <c r="O45" s="131">
        <v>18.760000000000002</v>
      </c>
      <c r="P45" s="132">
        <v>0.14504962882642422</v>
      </c>
      <c r="Q45" s="131">
        <v>1.4285714285714286</v>
      </c>
      <c r="R45" s="133">
        <v>68.041237113402062</v>
      </c>
      <c r="S45" s="133">
        <v>5192.416666666667</v>
      </c>
      <c r="T45" s="133">
        <v>39.559014267185475</v>
      </c>
      <c r="U45" s="133">
        <v>17</v>
      </c>
      <c r="V45" s="133">
        <v>14</v>
      </c>
      <c r="W45" s="243">
        <v>11.800829875518673</v>
      </c>
      <c r="X45" s="419"/>
      <c r="Y45" s="112"/>
      <c r="Z45" s="112"/>
      <c r="AA45" s="112"/>
      <c r="AB45" s="233"/>
      <c r="AC45" s="233"/>
      <c r="AD45" s="233"/>
      <c r="AE45" s="233"/>
      <c r="AF45" s="233"/>
      <c r="AG45" s="234"/>
      <c r="AH45" s="234"/>
      <c r="AI45" s="234"/>
      <c r="AJ45" s="234"/>
      <c r="AK45" s="234"/>
      <c r="AL45" s="234"/>
      <c r="AM45" s="234"/>
      <c r="AN45" s="234"/>
      <c r="AO45" s="234"/>
      <c r="AP45" s="234"/>
      <c r="AQ45" s="234"/>
      <c r="AR45" s="234"/>
      <c r="AS45" s="234"/>
      <c r="AT45" s="234"/>
      <c r="AU45" s="234"/>
      <c r="AV45" s="234"/>
    </row>
    <row r="46" spans="1:48" x14ac:dyDescent="0.25">
      <c r="A46" s="130">
        <v>307</v>
      </c>
      <c r="B46" s="131">
        <v>22.5</v>
      </c>
      <c r="C46" s="132">
        <v>0.18181818181818182</v>
      </c>
      <c r="D46" s="131">
        <v>1.8</v>
      </c>
      <c r="E46" s="133">
        <v>78.431372549019613</v>
      </c>
      <c r="F46" s="133">
        <v>6202</v>
      </c>
      <c r="G46" s="133">
        <v>51.684931506849317</v>
      </c>
      <c r="H46" s="133">
        <v>19</v>
      </c>
      <c r="I46" s="133">
        <v>15</v>
      </c>
      <c r="J46" s="243">
        <v>14.462145110410095</v>
      </c>
      <c r="K46" s="419"/>
      <c r="L46" s="109"/>
      <c r="M46" s="109"/>
      <c r="N46" s="130">
        <v>307</v>
      </c>
      <c r="O46" s="131">
        <v>19</v>
      </c>
      <c r="P46" s="132">
        <v>0.1465798045602606</v>
      </c>
      <c r="Q46" s="131">
        <v>1.5</v>
      </c>
      <c r="R46" s="133">
        <v>68.965517241379317</v>
      </c>
      <c r="S46" s="133">
        <v>5219</v>
      </c>
      <c r="T46" s="133">
        <v>40.977604343400067</v>
      </c>
      <c r="U46" s="133">
        <v>17</v>
      </c>
      <c r="V46" s="133">
        <v>15</v>
      </c>
      <c r="W46" s="243">
        <v>11.839961202715809</v>
      </c>
      <c r="X46" s="419"/>
      <c r="Y46" s="112"/>
      <c r="Z46" s="112"/>
      <c r="AA46" s="112"/>
      <c r="AB46" s="233"/>
      <c r="AC46" s="233"/>
      <c r="AD46" s="233"/>
      <c r="AE46" s="233"/>
      <c r="AF46" s="233"/>
      <c r="AG46" s="234"/>
      <c r="AH46" s="234"/>
      <c r="AI46" s="234"/>
      <c r="AJ46" s="234"/>
      <c r="AK46" s="234"/>
      <c r="AL46" s="234"/>
      <c r="AM46" s="234"/>
      <c r="AN46" s="234"/>
      <c r="AO46" s="234"/>
      <c r="AP46" s="234"/>
      <c r="AQ46" s="234"/>
      <c r="AR46" s="234"/>
      <c r="AS46" s="234"/>
      <c r="AT46" s="234"/>
      <c r="AU46" s="234"/>
      <c r="AV46" s="234"/>
    </row>
    <row r="47" spans="1:48" x14ac:dyDescent="0.25">
      <c r="A47" s="130">
        <v>313</v>
      </c>
      <c r="B47" s="131">
        <v>22.8</v>
      </c>
      <c r="C47" s="132">
        <v>0.18292682926829268</v>
      </c>
      <c r="D47" s="131">
        <v>1.8571428571428572</v>
      </c>
      <c r="E47" s="133">
        <v>78.651685393258433</v>
      </c>
      <c r="F47" s="133">
        <v>6245.5</v>
      </c>
      <c r="G47" s="133">
        <v>52.582258064516132</v>
      </c>
      <c r="H47" s="133">
        <v>20</v>
      </c>
      <c r="I47" s="133">
        <v>15</v>
      </c>
      <c r="J47" s="243">
        <v>14.991913746630727</v>
      </c>
      <c r="K47" s="419"/>
      <c r="L47" s="109"/>
      <c r="M47" s="109"/>
      <c r="N47" s="130">
        <v>313</v>
      </c>
      <c r="O47" s="131">
        <v>19</v>
      </c>
      <c r="P47" s="132">
        <v>0.14678899082568808</v>
      </c>
      <c r="Q47" s="131">
        <v>1.5</v>
      </c>
      <c r="R47" s="133">
        <v>69.105691056910572</v>
      </c>
      <c r="S47" s="133">
        <v>5280</v>
      </c>
      <c r="T47" s="133">
        <v>41.583810614738447</v>
      </c>
      <c r="U47" s="133">
        <v>18</v>
      </c>
      <c r="V47" s="133">
        <v>15</v>
      </c>
      <c r="W47" s="243">
        <v>11.928888888888888</v>
      </c>
      <c r="X47" s="419"/>
      <c r="Y47" s="112"/>
      <c r="Z47" s="112"/>
      <c r="AA47" s="112"/>
      <c r="AB47" s="233"/>
      <c r="AC47" s="233"/>
      <c r="AD47" s="233"/>
      <c r="AE47" s="233"/>
      <c r="AF47" s="233"/>
      <c r="AG47" s="234"/>
      <c r="AH47" s="234"/>
      <c r="AI47" s="234"/>
      <c r="AJ47" s="234"/>
      <c r="AK47" s="234"/>
      <c r="AL47" s="234"/>
      <c r="AM47" s="234"/>
      <c r="AN47" s="234"/>
      <c r="AO47" s="234"/>
      <c r="AP47" s="234"/>
      <c r="AQ47" s="234"/>
      <c r="AR47" s="234"/>
      <c r="AS47" s="234"/>
      <c r="AT47" s="234"/>
      <c r="AU47" s="234"/>
      <c r="AV47" s="234"/>
    </row>
    <row r="48" spans="1:48" x14ac:dyDescent="0.25">
      <c r="A48" s="130">
        <v>317</v>
      </c>
      <c r="B48" s="131">
        <v>23</v>
      </c>
      <c r="C48" s="132">
        <v>0.18584070796460178</v>
      </c>
      <c r="D48" s="131">
        <v>2</v>
      </c>
      <c r="E48" s="133">
        <v>79.545454545454547</v>
      </c>
      <c r="F48" s="133">
        <v>6300</v>
      </c>
      <c r="G48" s="133">
        <v>52.947916666666664</v>
      </c>
      <c r="H48" s="133">
        <v>20</v>
      </c>
      <c r="I48" s="133">
        <v>15</v>
      </c>
      <c r="J48" s="243">
        <v>15.230645161290322</v>
      </c>
      <c r="K48" s="419"/>
      <c r="L48" s="109"/>
      <c r="M48" s="109"/>
      <c r="N48" s="130">
        <v>317</v>
      </c>
      <c r="O48" s="131">
        <v>19</v>
      </c>
      <c r="P48" s="132">
        <v>0.14698162729658792</v>
      </c>
      <c r="Q48" s="131">
        <v>1.5</v>
      </c>
      <c r="R48" s="133">
        <v>69.186046511627907</v>
      </c>
      <c r="S48" s="133">
        <v>5320.05</v>
      </c>
      <c r="T48" s="133">
        <v>42.332655275291565</v>
      </c>
      <c r="U48" s="133">
        <v>18</v>
      </c>
      <c r="V48" s="133">
        <v>15</v>
      </c>
      <c r="W48" s="243">
        <v>11.972393070097187</v>
      </c>
      <c r="X48" s="419"/>
      <c r="Y48" s="112"/>
      <c r="Z48" s="112"/>
      <c r="AA48" s="112"/>
      <c r="AB48" s="233"/>
      <c r="AC48" s="233"/>
      <c r="AD48" s="233"/>
      <c r="AE48" s="233"/>
      <c r="AF48" s="233"/>
      <c r="AG48" s="234"/>
      <c r="AH48" s="234"/>
      <c r="AI48" s="234"/>
      <c r="AJ48" s="234"/>
      <c r="AK48" s="234"/>
      <c r="AL48" s="234"/>
      <c r="AM48" s="234"/>
      <c r="AN48" s="234"/>
      <c r="AO48" s="234"/>
      <c r="AP48" s="234"/>
      <c r="AQ48" s="234"/>
      <c r="AR48" s="234"/>
      <c r="AS48" s="234"/>
      <c r="AT48" s="234"/>
      <c r="AU48" s="234"/>
      <c r="AV48" s="234"/>
    </row>
    <row r="49" spans="1:48" x14ac:dyDescent="0.25">
      <c r="A49" s="130">
        <v>319</v>
      </c>
      <c r="B49" s="131">
        <v>23</v>
      </c>
      <c r="C49" s="132">
        <v>0.18604651162790697</v>
      </c>
      <c r="D49" s="131">
        <v>2</v>
      </c>
      <c r="E49" s="133">
        <v>80</v>
      </c>
      <c r="F49" s="133">
        <v>6323</v>
      </c>
      <c r="G49" s="133">
        <v>53.025185185185187</v>
      </c>
      <c r="H49" s="133">
        <v>20</v>
      </c>
      <c r="I49" s="133">
        <v>15</v>
      </c>
      <c r="J49" s="243">
        <v>15.253424657534246</v>
      </c>
      <c r="K49" s="419"/>
      <c r="L49" s="109"/>
      <c r="M49" s="109"/>
      <c r="N49" s="130">
        <v>319</v>
      </c>
      <c r="O49" s="131">
        <v>19.142857142857142</v>
      </c>
      <c r="P49" s="132">
        <v>0.14717348927875243</v>
      </c>
      <c r="Q49" s="131">
        <v>1.5</v>
      </c>
      <c r="R49" s="133">
        <v>69.306930693069305</v>
      </c>
      <c r="S49" s="133">
        <v>5356.666666666667</v>
      </c>
      <c r="T49" s="133">
        <v>42.338498212157333</v>
      </c>
      <c r="U49" s="133">
        <v>18</v>
      </c>
      <c r="V49" s="133">
        <v>15</v>
      </c>
      <c r="W49" s="243">
        <v>11.994198694706309</v>
      </c>
      <c r="X49" s="419"/>
      <c r="Y49" s="112"/>
      <c r="Z49" s="112"/>
      <c r="AA49" s="112"/>
      <c r="AB49" s="233"/>
      <c r="AC49" s="233"/>
      <c r="AD49" s="233"/>
      <c r="AE49" s="233"/>
      <c r="AF49" s="233"/>
      <c r="AG49" s="234"/>
      <c r="AH49" s="234"/>
      <c r="AI49" s="234"/>
      <c r="AJ49" s="234"/>
      <c r="AK49" s="234"/>
      <c r="AL49" s="234"/>
      <c r="AM49" s="234"/>
      <c r="AN49" s="234"/>
      <c r="AO49" s="234"/>
      <c r="AP49" s="234"/>
      <c r="AQ49" s="234"/>
      <c r="AR49" s="234"/>
      <c r="AS49" s="234"/>
      <c r="AT49" s="234"/>
      <c r="AU49" s="234"/>
      <c r="AV49" s="234"/>
    </row>
    <row r="50" spans="1:48" x14ac:dyDescent="0.25">
      <c r="A50" s="130">
        <v>332</v>
      </c>
      <c r="B50" s="131">
        <v>23</v>
      </c>
      <c r="C50" s="132">
        <v>0.18849840255591055</v>
      </c>
      <c r="D50" s="131">
        <v>2</v>
      </c>
      <c r="E50" s="133">
        <v>80.357142857142861</v>
      </c>
      <c r="F50" s="133">
        <v>6363.5</v>
      </c>
      <c r="G50" s="133">
        <v>53.036303630363037</v>
      </c>
      <c r="H50" s="133">
        <v>20</v>
      </c>
      <c r="I50" s="133">
        <v>15</v>
      </c>
      <c r="J50" s="243">
        <v>15.424242424242424</v>
      </c>
      <c r="K50" s="419"/>
      <c r="L50" s="109"/>
      <c r="M50" s="109"/>
      <c r="N50" s="130">
        <v>332</v>
      </c>
      <c r="O50" s="131">
        <v>19.25</v>
      </c>
      <c r="P50" s="132">
        <v>0.1480865224625624</v>
      </c>
      <c r="Q50" s="131">
        <v>1.5</v>
      </c>
      <c r="R50" s="133">
        <v>70</v>
      </c>
      <c r="S50" s="133">
        <v>5395.4</v>
      </c>
      <c r="T50" s="133">
        <v>42.53745145182171</v>
      </c>
      <c r="U50" s="133">
        <v>18</v>
      </c>
      <c r="V50" s="133">
        <v>15</v>
      </c>
      <c r="W50" s="243">
        <v>12.02880658436214</v>
      </c>
      <c r="X50" s="419"/>
      <c r="Y50" s="112"/>
      <c r="Z50" s="112"/>
      <c r="AA50" s="112"/>
      <c r="AB50" s="233"/>
      <c r="AC50" s="233"/>
      <c r="AD50" s="233"/>
      <c r="AE50" s="233"/>
      <c r="AF50" s="233"/>
      <c r="AG50" s="234"/>
      <c r="AH50" s="234"/>
      <c r="AI50" s="234"/>
      <c r="AJ50" s="234"/>
      <c r="AK50" s="234"/>
      <c r="AL50" s="234"/>
      <c r="AM50" s="234"/>
      <c r="AN50" s="234"/>
      <c r="AO50" s="234"/>
      <c r="AP50" s="234"/>
      <c r="AQ50" s="234"/>
      <c r="AR50" s="234"/>
      <c r="AS50" s="234"/>
      <c r="AT50" s="234"/>
      <c r="AU50" s="234"/>
      <c r="AV50" s="234"/>
    </row>
    <row r="51" spans="1:48" x14ac:dyDescent="0.25">
      <c r="A51" s="130">
        <v>332</v>
      </c>
      <c r="B51" s="131">
        <v>23.5</v>
      </c>
      <c r="C51" s="132">
        <v>0.1891891891891892</v>
      </c>
      <c r="D51" s="131">
        <v>2</v>
      </c>
      <c r="E51" s="133">
        <v>81.081081081081081</v>
      </c>
      <c r="F51" s="133">
        <v>6438.5</v>
      </c>
      <c r="G51" s="133">
        <v>53.735099337748345</v>
      </c>
      <c r="H51" s="133">
        <v>20</v>
      </c>
      <c r="I51" s="133">
        <v>15</v>
      </c>
      <c r="J51" s="243">
        <v>15.450800915331808</v>
      </c>
      <c r="K51" s="419"/>
      <c r="L51" s="109"/>
      <c r="M51" s="109"/>
      <c r="N51" s="130">
        <v>332</v>
      </c>
      <c r="O51" s="131">
        <v>19.444444444444443</v>
      </c>
      <c r="P51" s="132">
        <v>0.14992025518341306</v>
      </c>
      <c r="Q51" s="131">
        <v>1.5625</v>
      </c>
      <c r="R51" s="133">
        <v>70</v>
      </c>
      <c r="S51" s="133">
        <v>5419.7831325301204</v>
      </c>
      <c r="T51" s="133">
        <v>42.804366254670278</v>
      </c>
      <c r="U51" s="133">
        <v>18</v>
      </c>
      <c r="V51" s="133">
        <v>15</v>
      </c>
      <c r="W51" s="243">
        <v>12.166197183098591</v>
      </c>
      <c r="X51" s="419"/>
      <c r="Y51" s="112"/>
      <c r="Z51" s="112"/>
      <c r="AA51" s="112"/>
      <c r="AB51" s="233"/>
      <c r="AC51" s="233"/>
      <c r="AD51" s="233"/>
      <c r="AE51" s="233"/>
      <c r="AF51" s="233"/>
      <c r="AG51" s="234"/>
      <c r="AH51" s="234"/>
      <c r="AI51" s="234"/>
      <c r="AJ51" s="234"/>
      <c r="AK51" s="234"/>
      <c r="AL51" s="234"/>
      <c r="AM51" s="234"/>
      <c r="AN51" s="234"/>
      <c r="AO51" s="234"/>
      <c r="AP51" s="234"/>
      <c r="AQ51" s="234"/>
      <c r="AR51" s="234"/>
      <c r="AS51" s="234"/>
      <c r="AT51" s="234"/>
      <c r="AU51" s="234"/>
      <c r="AV51" s="234"/>
    </row>
    <row r="52" spans="1:48" x14ac:dyDescent="0.25">
      <c r="A52" s="130">
        <v>333</v>
      </c>
      <c r="B52" s="131">
        <v>23.5</v>
      </c>
      <c r="C52" s="132">
        <v>0.1892744479495268</v>
      </c>
      <c r="D52" s="131">
        <v>2</v>
      </c>
      <c r="E52" s="133">
        <v>81.395348837209298</v>
      </c>
      <c r="F52" s="133">
        <v>6461</v>
      </c>
      <c r="G52" s="133">
        <v>54.173913043478258</v>
      </c>
      <c r="H52" s="133">
        <v>20</v>
      </c>
      <c r="I52" s="133">
        <v>15</v>
      </c>
      <c r="J52" s="243">
        <v>15.612456747404844</v>
      </c>
      <c r="K52" s="419"/>
      <c r="L52" s="109"/>
      <c r="M52" s="109"/>
      <c r="N52" s="130">
        <v>333</v>
      </c>
      <c r="O52" s="131">
        <v>19.5</v>
      </c>
      <c r="P52" s="132">
        <v>0.15032679738562091</v>
      </c>
      <c r="Q52" s="131">
        <v>1.6666666666666667</v>
      </c>
      <c r="R52" s="133">
        <v>70</v>
      </c>
      <c r="S52" s="133">
        <v>5521.7777777777774</v>
      </c>
      <c r="T52" s="133">
        <v>43.738926608470742</v>
      </c>
      <c r="U52" s="133">
        <v>18</v>
      </c>
      <c r="V52" s="133">
        <v>15</v>
      </c>
      <c r="W52" s="243">
        <v>12.324155193992491</v>
      </c>
      <c r="X52" s="419"/>
      <c r="Y52" s="112"/>
      <c r="Z52" s="112"/>
      <c r="AA52" s="112"/>
      <c r="AB52" s="233"/>
      <c r="AC52" s="233"/>
      <c r="AD52" s="233"/>
      <c r="AE52" s="233"/>
      <c r="AF52" s="233"/>
      <c r="AG52" s="234"/>
      <c r="AH52" s="234"/>
      <c r="AI52" s="234"/>
      <c r="AJ52" s="234"/>
      <c r="AK52" s="234"/>
      <c r="AL52" s="234"/>
      <c r="AM52" s="234"/>
      <c r="AN52" s="234"/>
      <c r="AO52" s="234"/>
      <c r="AP52" s="234"/>
      <c r="AQ52" s="234"/>
      <c r="AR52" s="234"/>
      <c r="AS52" s="234"/>
      <c r="AT52" s="234"/>
      <c r="AU52" s="234"/>
      <c r="AV52" s="234"/>
    </row>
    <row r="53" spans="1:48" x14ac:dyDescent="0.25">
      <c r="A53" s="130">
        <v>339</v>
      </c>
      <c r="B53" s="131">
        <v>23.666666666666668</v>
      </c>
      <c r="C53" s="132">
        <v>0.19018404907975461</v>
      </c>
      <c r="D53" s="131">
        <v>2</v>
      </c>
      <c r="E53" s="133">
        <v>82.191780821917803</v>
      </c>
      <c r="F53" s="133">
        <v>6520.2</v>
      </c>
      <c r="G53" s="133">
        <v>54.226337448559669</v>
      </c>
      <c r="H53" s="133">
        <v>20</v>
      </c>
      <c r="I53" s="133">
        <v>15</v>
      </c>
      <c r="J53" s="243">
        <v>15.951895043731778</v>
      </c>
      <c r="K53" s="419"/>
      <c r="L53" s="109"/>
      <c r="M53" s="109"/>
      <c r="N53" s="130">
        <v>339</v>
      </c>
      <c r="O53" s="131">
        <v>19.666666666666668</v>
      </c>
      <c r="P53" s="132">
        <v>0.15163271904300032</v>
      </c>
      <c r="Q53" s="131">
        <v>1.6666666666666667</v>
      </c>
      <c r="R53" s="133">
        <v>70.0280112044818</v>
      </c>
      <c r="S53" s="133">
        <v>5521.8163265306121</v>
      </c>
      <c r="T53" s="133">
        <v>43.857142857142854</v>
      </c>
      <c r="U53" s="133">
        <v>18</v>
      </c>
      <c r="V53" s="133">
        <v>15</v>
      </c>
      <c r="W53" s="243">
        <v>12.341544422917243</v>
      </c>
      <c r="X53" s="419"/>
      <c r="Y53" s="112"/>
      <c r="Z53" s="112"/>
      <c r="AA53" s="112"/>
      <c r="AB53" s="233"/>
      <c r="AC53" s="233"/>
      <c r="AD53" s="233"/>
      <c r="AE53" s="233"/>
      <c r="AF53" s="233"/>
      <c r="AG53" s="234"/>
      <c r="AH53" s="234"/>
      <c r="AI53" s="234"/>
      <c r="AJ53" s="234"/>
      <c r="AK53" s="234"/>
      <c r="AL53" s="234"/>
      <c r="AM53" s="234"/>
      <c r="AN53" s="234"/>
      <c r="AO53" s="234"/>
      <c r="AP53" s="234"/>
      <c r="AQ53" s="234"/>
      <c r="AR53" s="234"/>
      <c r="AS53" s="234"/>
      <c r="AT53" s="234"/>
      <c r="AU53" s="234"/>
      <c r="AV53" s="234"/>
    </row>
    <row r="54" spans="1:48" x14ac:dyDescent="0.25">
      <c r="A54" s="130">
        <v>339</v>
      </c>
      <c r="B54" s="131">
        <v>23.75</v>
      </c>
      <c r="C54" s="132">
        <v>0.19047619047619047</v>
      </c>
      <c r="D54" s="131">
        <v>2</v>
      </c>
      <c r="E54" s="133">
        <v>83.333333333333329</v>
      </c>
      <c r="F54" s="133">
        <v>6533</v>
      </c>
      <c r="G54" s="133">
        <v>54.892183288409704</v>
      </c>
      <c r="H54" s="133">
        <v>21</v>
      </c>
      <c r="I54" s="133">
        <v>15</v>
      </c>
      <c r="J54" s="243">
        <v>16.126843657817108</v>
      </c>
      <c r="K54" s="419"/>
      <c r="L54" s="109"/>
      <c r="M54" s="109"/>
      <c r="N54" s="130">
        <v>339</v>
      </c>
      <c r="O54" s="131">
        <v>19.666666666666668</v>
      </c>
      <c r="P54" s="132">
        <v>0.15181487785803008</v>
      </c>
      <c r="Q54" s="131">
        <v>1.6666666666666667</v>
      </c>
      <c r="R54" s="133">
        <v>70.3125</v>
      </c>
      <c r="S54" s="133">
        <v>5555.5555555555557</v>
      </c>
      <c r="T54" s="133">
        <v>44.257703081232492</v>
      </c>
      <c r="U54" s="133">
        <v>18</v>
      </c>
      <c r="V54" s="133">
        <v>15</v>
      </c>
      <c r="W54" s="243">
        <v>12.390491480656689</v>
      </c>
      <c r="X54" s="419"/>
      <c r="Y54" s="112"/>
      <c r="Z54" s="112"/>
      <c r="AA54" s="112"/>
      <c r="AB54" s="233"/>
      <c r="AC54" s="233"/>
      <c r="AD54" s="233"/>
      <c r="AE54" s="233"/>
      <c r="AF54" s="233"/>
      <c r="AG54" s="234"/>
      <c r="AH54" s="234"/>
      <c r="AI54" s="234"/>
      <c r="AJ54" s="234"/>
      <c r="AK54" s="234"/>
      <c r="AL54" s="234"/>
      <c r="AM54" s="234"/>
      <c r="AN54" s="234"/>
      <c r="AO54" s="234"/>
      <c r="AP54" s="234"/>
      <c r="AQ54" s="234"/>
      <c r="AR54" s="234"/>
      <c r="AS54" s="234"/>
      <c r="AT54" s="234"/>
      <c r="AU54" s="234"/>
      <c r="AV54" s="234"/>
    </row>
    <row r="55" spans="1:48" x14ac:dyDescent="0.25">
      <c r="A55" s="130">
        <v>345</v>
      </c>
      <c r="B55" s="131">
        <v>24</v>
      </c>
      <c r="C55" s="132">
        <v>0.19289340101522842</v>
      </c>
      <c r="D55" s="131">
        <v>2</v>
      </c>
      <c r="E55" s="133">
        <v>83.333333333333329</v>
      </c>
      <c r="F55" s="133">
        <v>6576.666666666667</v>
      </c>
      <c r="G55" s="133">
        <v>55.111338100102145</v>
      </c>
      <c r="H55" s="133">
        <v>21</v>
      </c>
      <c r="I55" s="133">
        <v>16</v>
      </c>
      <c r="J55" s="243">
        <v>16.258536585365853</v>
      </c>
      <c r="K55" s="419"/>
      <c r="L55" s="109"/>
      <c r="M55" s="109"/>
      <c r="N55" s="130">
        <v>345</v>
      </c>
      <c r="O55" s="131">
        <v>19.666666666666668</v>
      </c>
      <c r="P55" s="132">
        <v>0.1523545706371191</v>
      </c>
      <c r="Q55" s="131">
        <v>1.6666666666666667</v>
      </c>
      <c r="R55" s="133">
        <v>70.422535211267601</v>
      </c>
      <c r="S55" s="133">
        <v>5646.25</v>
      </c>
      <c r="T55" s="133">
        <v>44.266666666666666</v>
      </c>
      <c r="U55" s="133">
        <v>18</v>
      </c>
      <c r="V55" s="133">
        <v>15</v>
      </c>
      <c r="W55" s="245">
        <v>12.567839711050372</v>
      </c>
      <c r="X55" s="419"/>
      <c r="Y55" s="112"/>
      <c r="Z55" s="112"/>
      <c r="AA55" s="112"/>
      <c r="AB55" s="233"/>
      <c r="AC55" s="233"/>
      <c r="AD55" s="233"/>
      <c r="AE55" s="233"/>
      <c r="AF55" s="233"/>
      <c r="AG55" s="234"/>
      <c r="AH55" s="234"/>
      <c r="AI55" s="234"/>
      <c r="AJ55" s="234"/>
      <c r="AK55" s="234"/>
      <c r="AL55" s="234"/>
      <c r="AM55" s="234"/>
      <c r="AN55" s="234"/>
      <c r="AO55" s="234"/>
      <c r="AP55" s="234"/>
      <c r="AQ55" s="234"/>
      <c r="AR55" s="234"/>
      <c r="AS55" s="234"/>
      <c r="AT55" s="234"/>
      <c r="AU55" s="234"/>
      <c r="AV55" s="234"/>
    </row>
    <row r="56" spans="1:48" x14ac:dyDescent="0.25">
      <c r="A56" s="130">
        <v>355</v>
      </c>
      <c r="B56" s="131">
        <v>24.25</v>
      </c>
      <c r="C56" s="132">
        <v>0.19305019305019305</v>
      </c>
      <c r="D56" s="131">
        <v>2</v>
      </c>
      <c r="E56" s="133">
        <v>83.743842364532014</v>
      </c>
      <c r="F56" s="133">
        <v>6588.5</v>
      </c>
      <c r="G56" s="133">
        <v>55.598765432098766</v>
      </c>
      <c r="H56" s="133">
        <v>21</v>
      </c>
      <c r="I56" s="133">
        <v>16</v>
      </c>
      <c r="J56" s="243">
        <v>16.488805970149254</v>
      </c>
      <c r="K56" s="419"/>
      <c r="L56" s="109"/>
      <c r="M56" s="109"/>
      <c r="N56" s="130">
        <v>355</v>
      </c>
      <c r="O56" s="131">
        <v>20</v>
      </c>
      <c r="P56" s="132">
        <v>0.15305067218200621</v>
      </c>
      <c r="Q56" s="131">
        <v>1.68</v>
      </c>
      <c r="R56" s="133">
        <v>70.809248554913296</v>
      </c>
      <c r="S56" s="133">
        <v>5650.6</v>
      </c>
      <c r="T56" s="133">
        <v>44.389236545682103</v>
      </c>
      <c r="U56" s="133">
        <v>18</v>
      </c>
      <c r="V56" s="133">
        <v>15</v>
      </c>
      <c r="W56" s="243">
        <v>12.636803211385823</v>
      </c>
      <c r="X56" s="419"/>
      <c r="Y56" s="112"/>
      <c r="Z56" s="112"/>
      <c r="AA56" s="112"/>
      <c r="AB56" s="233"/>
      <c r="AC56" s="233"/>
      <c r="AD56" s="233"/>
      <c r="AE56" s="233"/>
      <c r="AF56" s="233"/>
      <c r="AG56" s="234"/>
      <c r="AH56" s="234"/>
      <c r="AI56" s="234"/>
      <c r="AJ56" s="234"/>
      <c r="AK56" s="234"/>
      <c r="AL56" s="234"/>
      <c r="AM56" s="234"/>
      <c r="AN56" s="234"/>
      <c r="AO56" s="234"/>
      <c r="AP56" s="234"/>
      <c r="AQ56" s="234"/>
      <c r="AR56" s="234"/>
      <c r="AS56" s="234"/>
      <c r="AT56" s="234"/>
      <c r="AU56" s="234"/>
      <c r="AV56" s="234"/>
    </row>
    <row r="57" spans="1:48" x14ac:dyDescent="0.25">
      <c r="A57" s="130">
        <v>357</v>
      </c>
      <c r="B57" s="131">
        <v>24.333333333333332</v>
      </c>
      <c r="C57" s="132">
        <v>0.19470046082949308</v>
      </c>
      <c r="D57" s="131">
        <v>2</v>
      </c>
      <c r="E57" s="133">
        <v>85.714285714285708</v>
      </c>
      <c r="F57" s="133">
        <v>6634.3</v>
      </c>
      <c r="G57" s="133">
        <v>56.478070175438596</v>
      </c>
      <c r="H57" s="133">
        <v>21</v>
      </c>
      <c r="I57" s="133">
        <v>16</v>
      </c>
      <c r="J57" s="243">
        <v>16.492125984251967</v>
      </c>
      <c r="K57" s="419"/>
      <c r="L57" s="109"/>
      <c r="M57" s="109"/>
      <c r="N57" s="130">
        <v>357</v>
      </c>
      <c r="O57" s="131">
        <v>20</v>
      </c>
      <c r="P57" s="132">
        <v>0.15364583333333334</v>
      </c>
      <c r="Q57" s="131">
        <v>1.6833333333333333</v>
      </c>
      <c r="R57" s="133">
        <v>70.843373493975903</v>
      </c>
      <c r="S57" s="133">
        <v>5662.85</v>
      </c>
      <c r="T57" s="133">
        <v>44.428571428571431</v>
      </c>
      <c r="U57" s="133">
        <v>18</v>
      </c>
      <c r="V57" s="133">
        <v>15</v>
      </c>
      <c r="W57" s="243">
        <v>12.739946380697051</v>
      </c>
      <c r="X57" s="419"/>
      <c r="Y57" s="112"/>
      <c r="Z57" s="112"/>
      <c r="AA57" s="112"/>
      <c r="AB57" s="233"/>
      <c r="AC57" s="233"/>
      <c r="AD57" s="233"/>
      <c r="AE57" s="233"/>
      <c r="AF57" s="233"/>
      <c r="AG57" s="234"/>
      <c r="AH57" s="234"/>
      <c r="AI57" s="234"/>
      <c r="AJ57" s="234"/>
      <c r="AK57" s="234"/>
      <c r="AL57" s="234"/>
      <c r="AM57" s="234"/>
      <c r="AN57" s="234"/>
      <c r="AO57" s="234"/>
      <c r="AP57" s="234"/>
      <c r="AQ57" s="234"/>
      <c r="AR57" s="234"/>
      <c r="AS57" s="234"/>
      <c r="AT57" s="234"/>
      <c r="AU57" s="234"/>
      <c r="AV57" s="234"/>
    </row>
    <row r="58" spans="1:48" x14ac:dyDescent="0.25">
      <c r="A58" s="130">
        <v>359</v>
      </c>
      <c r="B58" s="131">
        <v>24.4</v>
      </c>
      <c r="C58" s="132">
        <v>0.19718309859154928</v>
      </c>
      <c r="D58" s="131">
        <v>2</v>
      </c>
      <c r="E58" s="133">
        <v>85.714285714285708</v>
      </c>
      <c r="F58" s="133">
        <v>6752.2577166734063</v>
      </c>
      <c r="G58" s="133">
        <v>56.85221674876847</v>
      </c>
      <c r="H58" s="133">
        <v>21</v>
      </c>
      <c r="I58" s="133">
        <v>17</v>
      </c>
      <c r="J58" s="243">
        <v>16.887966804979254</v>
      </c>
      <c r="K58" s="419"/>
      <c r="L58" s="109"/>
      <c r="M58" s="109"/>
      <c r="N58" s="130">
        <v>359</v>
      </c>
      <c r="O58" s="131">
        <v>20</v>
      </c>
      <c r="P58" s="132">
        <v>0.15410107705053852</v>
      </c>
      <c r="Q58" s="131">
        <v>1.7</v>
      </c>
      <c r="R58" s="121">
        <v>71.059431524547804</v>
      </c>
      <c r="S58" s="133">
        <v>5678.5</v>
      </c>
      <c r="T58" s="133">
        <v>44.864457831325304</v>
      </c>
      <c r="U58" s="133">
        <v>18</v>
      </c>
      <c r="V58" s="133">
        <v>15</v>
      </c>
      <c r="W58" s="243">
        <v>12.785291214215203</v>
      </c>
      <c r="X58" s="419"/>
      <c r="Y58" s="112"/>
      <c r="Z58" s="112"/>
      <c r="AA58" s="112"/>
      <c r="AB58" s="233"/>
      <c r="AC58" s="233"/>
      <c r="AD58" s="233"/>
      <c r="AE58" s="233"/>
      <c r="AF58" s="233"/>
      <c r="AG58" s="234"/>
      <c r="AH58" s="234"/>
      <c r="AI58" s="234"/>
      <c r="AJ58" s="234"/>
      <c r="AK58" s="234"/>
      <c r="AL58" s="234"/>
      <c r="AM58" s="234"/>
      <c r="AN58" s="234"/>
      <c r="AO58" s="234"/>
      <c r="AP58" s="234"/>
      <c r="AQ58" s="234"/>
      <c r="AR58" s="234"/>
      <c r="AS58" s="234"/>
      <c r="AT58" s="234"/>
      <c r="AU58" s="234"/>
      <c r="AV58" s="234"/>
    </row>
    <row r="59" spans="1:48" x14ac:dyDescent="0.25">
      <c r="A59" s="130">
        <v>361</v>
      </c>
      <c r="B59" s="131">
        <v>24.5</v>
      </c>
      <c r="C59" s="132">
        <v>0.19753086419753085</v>
      </c>
      <c r="D59" s="131">
        <v>2</v>
      </c>
      <c r="E59" s="133">
        <v>86.666666666666671</v>
      </c>
      <c r="F59" s="133">
        <v>6777.333333333333</v>
      </c>
      <c r="G59" s="133">
        <v>57.2</v>
      </c>
      <c r="H59" s="133">
        <v>21</v>
      </c>
      <c r="I59" s="133">
        <v>17</v>
      </c>
      <c r="J59" s="243">
        <v>17.041297935103245</v>
      </c>
      <c r="K59" s="419"/>
      <c r="L59" s="109"/>
      <c r="M59" s="109"/>
      <c r="N59" s="130">
        <v>361</v>
      </c>
      <c r="O59" s="131">
        <v>20.208333333333332</v>
      </c>
      <c r="P59" s="132">
        <v>0.15461847389558234</v>
      </c>
      <c r="Q59" s="131">
        <v>1.7</v>
      </c>
      <c r="R59" s="133">
        <v>71.713147410358559</v>
      </c>
      <c r="S59" s="133">
        <v>5683.333333333333</v>
      </c>
      <c r="T59" s="133">
        <v>45.005677785663593</v>
      </c>
      <c r="U59" s="133">
        <v>18</v>
      </c>
      <c r="V59" s="133">
        <v>15</v>
      </c>
      <c r="W59" s="243">
        <v>12.81140350877193</v>
      </c>
      <c r="X59" s="419"/>
      <c r="Y59" s="112"/>
      <c r="Z59" s="112"/>
      <c r="AA59" s="112"/>
      <c r="AB59" s="233"/>
      <c r="AC59" s="233"/>
      <c r="AD59" s="233"/>
      <c r="AE59" s="233"/>
      <c r="AF59" s="233"/>
      <c r="AG59" s="234"/>
      <c r="AH59" s="234"/>
      <c r="AI59" s="234"/>
      <c r="AJ59" s="234"/>
      <c r="AK59" s="234"/>
      <c r="AL59" s="234"/>
      <c r="AM59" s="234"/>
      <c r="AN59" s="234"/>
      <c r="AO59" s="234"/>
      <c r="AP59" s="234"/>
      <c r="AQ59" s="234"/>
      <c r="AR59" s="234"/>
      <c r="AS59" s="234"/>
      <c r="AT59" s="234"/>
      <c r="AU59" s="234"/>
      <c r="AV59" s="234"/>
    </row>
    <row r="60" spans="1:48" x14ac:dyDescent="0.25">
      <c r="A60" s="130">
        <v>371</v>
      </c>
      <c r="B60" s="131">
        <v>24.666666666666668</v>
      </c>
      <c r="C60" s="132">
        <v>0.19886363636363635</v>
      </c>
      <c r="D60" s="131">
        <v>2</v>
      </c>
      <c r="E60" s="133">
        <v>86.956521739130437</v>
      </c>
      <c r="F60" s="133">
        <v>6867.5</v>
      </c>
      <c r="G60" s="133">
        <v>57.514351320321467</v>
      </c>
      <c r="H60" s="133">
        <v>21</v>
      </c>
      <c r="I60" s="133">
        <v>17</v>
      </c>
      <c r="J60" s="243">
        <v>17.137931034482758</v>
      </c>
      <c r="K60" s="419"/>
      <c r="L60" s="109"/>
      <c r="M60" s="109"/>
      <c r="N60" s="130">
        <v>371</v>
      </c>
      <c r="O60" s="131">
        <v>20.3</v>
      </c>
      <c r="P60" s="132">
        <v>0.15634218289085547</v>
      </c>
      <c r="Q60" s="131">
        <v>1.7272727272727273</v>
      </c>
      <c r="R60" s="133">
        <v>72.164948453608247</v>
      </c>
      <c r="S60" s="133">
        <v>5700</v>
      </c>
      <c r="T60" s="133">
        <v>45.056709306540988</v>
      </c>
      <c r="U60" s="133">
        <v>18</v>
      </c>
      <c r="V60" s="133">
        <v>15</v>
      </c>
      <c r="W60" s="243">
        <v>12.945652173913043</v>
      </c>
      <c r="X60" s="419"/>
      <c r="Y60" s="112"/>
      <c r="Z60" s="112"/>
      <c r="AA60" s="112"/>
      <c r="AB60" s="233"/>
      <c r="AC60" s="233"/>
      <c r="AD60" s="233"/>
      <c r="AE60" s="233"/>
      <c r="AF60" s="233"/>
      <c r="AG60" s="234"/>
      <c r="AH60" s="234"/>
      <c r="AI60" s="234"/>
      <c r="AJ60" s="234"/>
      <c r="AK60" s="234"/>
      <c r="AL60" s="234"/>
      <c r="AM60" s="234"/>
      <c r="AN60" s="234"/>
      <c r="AO60" s="234"/>
      <c r="AP60" s="234"/>
      <c r="AQ60" s="234"/>
      <c r="AR60" s="234"/>
      <c r="AS60" s="234"/>
      <c r="AT60" s="234"/>
      <c r="AU60" s="234"/>
      <c r="AV60" s="234"/>
    </row>
    <row r="61" spans="1:48" x14ac:dyDescent="0.25">
      <c r="A61" s="130">
        <v>373</v>
      </c>
      <c r="B61" s="131">
        <v>25</v>
      </c>
      <c r="C61" s="132">
        <v>0.19888475836431227</v>
      </c>
      <c r="D61" s="131">
        <v>2</v>
      </c>
      <c r="E61" s="133">
        <v>86.956521739130437</v>
      </c>
      <c r="F61" s="133">
        <v>6900</v>
      </c>
      <c r="G61" s="133">
        <v>57.896331738436999</v>
      </c>
      <c r="H61" s="133">
        <v>21</v>
      </c>
      <c r="I61" s="133">
        <v>18</v>
      </c>
      <c r="J61" s="243">
        <v>17.298136645962732</v>
      </c>
      <c r="K61" s="419"/>
      <c r="L61" s="109"/>
      <c r="M61" s="109"/>
      <c r="N61" s="130">
        <v>373</v>
      </c>
      <c r="O61" s="131">
        <v>20.555555555555557</v>
      </c>
      <c r="P61" s="132">
        <v>0.15662650602409639</v>
      </c>
      <c r="Q61" s="131">
        <v>1.7428471737613398</v>
      </c>
      <c r="R61" s="133">
        <v>72.538860103626945</v>
      </c>
      <c r="S61" s="133">
        <v>5714.6451612903229</v>
      </c>
      <c r="T61" s="133">
        <v>45.244215938303341</v>
      </c>
      <c r="U61" s="133">
        <v>18</v>
      </c>
      <c r="V61" s="133">
        <v>15</v>
      </c>
      <c r="W61" s="243">
        <v>12.958801498127341</v>
      </c>
      <c r="X61" s="419"/>
      <c r="Y61" s="112"/>
      <c r="Z61" s="112"/>
      <c r="AA61" s="112"/>
      <c r="AB61" s="233"/>
      <c r="AC61" s="233"/>
      <c r="AD61" s="233"/>
      <c r="AE61" s="233"/>
      <c r="AF61" s="233"/>
      <c r="AG61" s="234"/>
      <c r="AH61" s="234"/>
      <c r="AI61" s="234"/>
      <c r="AJ61" s="234"/>
      <c r="AK61" s="234"/>
      <c r="AL61" s="234"/>
      <c r="AM61" s="234"/>
      <c r="AN61" s="234"/>
      <c r="AO61" s="234"/>
      <c r="AP61" s="234"/>
      <c r="AQ61" s="234"/>
      <c r="AR61" s="234"/>
      <c r="AS61" s="234"/>
      <c r="AT61" s="234"/>
      <c r="AU61" s="234"/>
      <c r="AV61" s="234"/>
    </row>
    <row r="62" spans="1:48" x14ac:dyDescent="0.25">
      <c r="A62" s="130">
        <v>381</v>
      </c>
      <c r="B62" s="131">
        <v>25</v>
      </c>
      <c r="C62" s="132">
        <v>0.19924098671726756</v>
      </c>
      <c r="D62" s="131">
        <v>2</v>
      </c>
      <c r="E62" s="133">
        <v>87.378640776699029</v>
      </c>
      <c r="F62" s="133">
        <v>7048</v>
      </c>
      <c r="G62" s="133">
        <v>58.754545454545458</v>
      </c>
      <c r="H62" s="133">
        <v>21</v>
      </c>
      <c r="I62" s="133">
        <v>18</v>
      </c>
      <c r="J62" s="243">
        <v>17.299259259259259</v>
      </c>
      <c r="K62" s="419"/>
      <c r="L62" s="109"/>
      <c r="M62" s="109"/>
      <c r="N62" s="130">
        <v>381</v>
      </c>
      <c r="O62" s="131">
        <v>20.61904761904762</v>
      </c>
      <c r="P62" s="132">
        <v>0.15767136450992952</v>
      </c>
      <c r="Q62" s="131">
        <v>1.75</v>
      </c>
      <c r="R62" s="133">
        <v>72.727272727272734</v>
      </c>
      <c r="S62" s="133">
        <v>5778.1609195402298</v>
      </c>
      <c r="T62" s="133">
        <v>45.981595092024541</v>
      </c>
      <c r="U62" s="133">
        <v>18</v>
      </c>
      <c r="V62" s="133">
        <v>15</v>
      </c>
      <c r="W62" s="243">
        <v>13.047692307692307</v>
      </c>
      <c r="X62" s="419"/>
      <c r="Y62" s="112"/>
      <c r="Z62" s="112"/>
      <c r="AA62" s="112"/>
      <c r="AB62" s="233"/>
      <c r="AC62" s="233"/>
      <c r="AD62" s="233"/>
      <c r="AE62" s="233"/>
      <c r="AF62" s="233"/>
      <c r="AG62" s="234"/>
      <c r="AH62" s="234"/>
      <c r="AI62" s="234"/>
      <c r="AJ62" s="234"/>
      <c r="AK62" s="234"/>
      <c r="AL62" s="234"/>
      <c r="AM62" s="234"/>
      <c r="AN62" s="234"/>
      <c r="AO62" s="234"/>
      <c r="AP62" s="234"/>
      <c r="AQ62" s="234"/>
      <c r="AR62" s="234"/>
      <c r="AS62" s="234"/>
      <c r="AT62" s="234"/>
      <c r="AU62" s="234"/>
      <c r="AV62" s="234"/>
    </row>
    <row r="63" spans="1:48" x14ac:dyDescent="0.25">
      <c r="A63" s="130">
        <v>384</v>
      </c>
      <c r="B63" s="131">
        <v>25</v>
      </c>
      <c r="C63" s="132">
        <v>0.19926199261992619</v>
      </c>
      <c r="D63" s="131">
        <v>2</v>
      </c>
      <c r="E63" s="133">
        <v>87.5</v>
      </c>
      <c r="F63" s="133">
        <v>7158.4</v>
      </c>
      <c r="G63" s="133">
        <v>58.812949640287769</v>
      </c>
      <c r="H63" s="133">
        <v>21</v>
      </c>
      <c r="I63" s="133">
        <v>18</v>
      </c>
      <c r="J63" s="243">
        <v>17.510725229826352</v>
      </c>
      <c r="K63" s="419"/>
      <c r="L63" s="109"/>
      <c r="M63" s="109"/>
      <c r="N63" s="130">
        <v>384</v>
      </c>
      <c r="O63" s="131">
        <v>20.833333333333332</v>
      </c>
      <c r="P63" s="132">
        <v>0.15780866721177433</v>
      </c>
      <c r="Q63" s="131">
        <v>1.75</v>
      </c>
      <c r="R63" s="133">
        <v>72.727272727272734</v>
      </c>
      <c r="S63" s="133">
        <v>5793.8888888888887</v>
      </c>
      <c r="T63" s="133">
        <v>46.119796954314722</v>
      </c>
      <c r="U63" s="133">
        <v>18</v>
      </c>
      <c r="V63" s="133">
        <v>15</v>
      </c>
      <c r="W63" s="243">
        <v>13.075757575757576</v>
      </c>
      <c r="X63" s="419"/>
      <c r="Y63" s="112"/>
      <c r="Z63" s="112"/>
      <c r="AA63" s="112"/>
      <c r="AB63" s="233"/>
      <c r="AC63" s="233"/>
      <c r="AD63" s="233"/>
      <c r="AE63" s="233"/>
      <c r="AF63" s="233"/>
      <c r="AG63" s="234"/>
      <c r="AH63" s="234"/>
      <c r="AI63" s="234"/>
      <c r="AJ63" s="234"/>
      <c r="AK63" s="234"/>
      <c r="AL63" s="234"/>
      <c r="AM63" s="234"/>
      <c r="AN63" s="234"/>
      <c r="AO63" s="234"/>
      <c r="AP63" s="234"/>
      <c r="AQ63" s="234"/>
      <c r="AR63" s="234"/>
      <c r="AS63" s="234"/>
      <c r="AT63" s="234"/>
      <c r="AU63" s="234"/>
      <c r="AV63" s="234"/>
    </row>
    <row r="64" spans="1:48" x14ac:dyDescent="0.25">
      <c r="A64" s="130">
        <v>387</v>
      </c>
      <c r="B64" s="131">
        <v>25</v>
      </c>
      <c r="C64" s="132">
        <v>0.20058997050147492</v>
      </c>
      <c r="D64" s="131">
        <v>2</v>
      </c>
      <c r="E64" s="133">
        <v>88.757396449704146</v>
      </c>
      <c r="F64" s="133">
        <v>7205.6</v>
      </c>
      <c r="G64" s="133">
        <v>58.997050147492622</v>
      </c>
      <c r="H64" s="133">
        <v>21</v>
      </c>
      <c r="I64" s="133">
        <v>18</v>
      </c>
      <c r="J64" s="243">
        <v>17.928481806775409</v>
      </c>
      <c r="K64" s="419"/>
      <c r="L64" s="109"/>
      <c r="M64" s="109"/>
      <c r="N64" s="130">
        <v>387</v>
      </c>
      <c r="O64" s="131">
        <v>21</v>
      </c>
      <c r="P64" s="132">
        <v>0.15828981723237598</v>
      </c>
      <c r="Q64" s="131">
        <v>1.75</v>
      </c>
      <c r="R64" s="133">
        <v>72.727272727272734</v>
      </c>
      <c r="S64" s="133">
        <v>5869.68</v>
      </c>
      <c r="T64" s="133">
        <v>46.51653846153846</v>
      </c>
      <c r="U64" s="133">
        <v>18</v>
      </c>
      <c r="V64" s="133">
        <v>15</v>
      </c>
      <c r="W64" s="243">
        <v>13.090700344431689</v>
      </c>
      <c r="X64" s="419"/>
      <c r="Y64" s="112"/>
      <c r="Z64" s="112"/>
      <c r="AA64" s="112"/>
      <c r="AB64" s="233"/>
      <c r="AC64" s="233"/>
      <c r="AD64" s="233"/>
      <c r="AE64" s="233"/>
      <c r="AF64" s="233"/>
      <c r="AG64" s="234"/>
      <c r="AH64" s="234"/>
      <c r="AI64" s="234"/>
      <c r="AJ64" s="234"/>
      <c r="AK64" s="234"/>
      <c r="AL64" s="234"/>
      <c r="AM64" s="234"/>
      <c r="AN64" s="234"/>
      <c r="AO64" s="234"/>
      <c r="AP64" s="234"/>
      <c r="AQ64" s="234"/>
      <c r="AR64" s="234"/>
      <c r="AS64" s="234"/>
      <c r="AT64" s="234"/>
      <c r="AU64" s="234"/>
      <c r="AV64" s="234"/>
    </row>
    <row r="65" spans="1:48" x14ac:dyDescent="0.25">
      <c r="A65" s="130">
        <v>399</v>
      </c>
      <c r="B65" s="131">
        <v>25</v>
      </c>
      <c r="C65" s="132">
        <v>0.20636942675159237</v>
      </c>
      <c r="D65" s="131">
        <v>2</v>
      </c>
      <c r="E65" s="133">
        <v>88.888888888888886</v>
      </c>
      <c r="F65" s="133">
        <v>7278.5</v>
      </c>
      <c r="G65" s="133">
        <v>59.143661971830987</v>
      </c>
      <c r="H65" s="133">
        <v>21</v>
      </c>
      <c r="I65" s="133">
        <v>18</v>
      </c>
      <c r="J65" s="243">
        <v>17.988929889298895</v>
      </c>
      <c r="K65" s="419"/>
      <c r="L65" s="109"/>
      <c r="M65" s="109"/>
      <c r="N65" s="130">
        <v>399</v>
      </c>
      <c r="O65" s="131">
        <v>21</v>
      </c>
      <c r="P65" s="132">
        <v>0.15842906759283998</v>
      </c>
      <c r="Q65" s="131">
        <v>1.75</v>
      </c>
      <c r="R65" s="133">
        <v>73.529411764705884</v>
      </c>
      <c r="S65" s="133">
        <v>5909</v>
      </c>
      <c r="T65" s="133">
        <v>46.558704453441294</v>
      </c>
      <c r="U65" s="133">
        <v>18</v>
      </c>
      <c r="V65" s="133">
        <v>15</v>
      </c>
      <c r="W65" s="243">
        <v>13.191111111111111</v>
      </c>
      <c r="X65" s="419"/>
      <c r="Y65" s="112"/>
      <c r="Z65" s="112"/>
      <c r="AA65" s="112"/>
      <c r="AB65" s="233"/>
      <c r="AC65" s="233"/>
      <c r="AD65" s="233"/>
      <c r="AE65" s="233"/>
      <c r="AF65" s="233"/>
      <c r="AG65" s="234"/>
      <c r="AH65" s="234"/>
      <c r="AI65" s="234"/>
      <c r="AJ65" s="234"/>
      <c r="AK65" s="234"/>
      <c r="AL65" s="234"/>
      <c r="AM65" s="234"/>
      <c r="AN65" s="234"/>
      <c r="AO65" s="234"/>
      <c r="AP65" s="234"/>
      <c r="AQ65" s="234"/>
      <c r="AR65" s="234"/>
      <c r="AS65" s="234"/>
      <c r="AT65" s="234"/>
      <c r="AU65" s="234"/>
      <c r="AV65" s="234"/>
    </row>
    <row r="66" spans="1:48" x14ac:dyDescent="0.25">
      <c r="A66" s="130">
        <v>401</v>
      </c>
      <c r="B66" s="131">
        <v>25</v>
      </c>
      <c r="C66" s="132">
        <v>0.20735444330949948</v>
      </c>
      <c r="D66" s="131">
        <v>2</v>
      </c>
      <c r="E66" s="133">
        <v>89.285714285714292</v>
      </c>
      <c r="F66" s="133">
        <v>7412.5</v>
      </c>
      <c r="G66" s="133">
        <v>60</v>
      </c>
      <c r="H66" s="133">
        <v>21</v>
      </c>
      <c r="I66" s="133">
        <v>18</v>
      </c>
      <c r="J66" s="243">
        <v>18.503787878787879</v>
      </c>
      <c r="K66" s="419"/>
      <c r="L66" s="109"/>
      <c r="M66" s="109"/>
      <c r="N66" s="130">
        <v>401</v>
      </c>
      <c r="O66" s="131">
        <v>21</v>
      </c>
      <c r="P66" s="132">
        <v>0.15866666666666668</v>
      </c>
      <c r="Q66" s="131">
        <v>1.75</v>
      </c>
      <c r="R66" s="133">
        <v>74.418604651162795</v>
      </c>
      <c r="S66" s="133">
        <v>5920.333333333333</v>
      </c>
      <c r="T66" s="121">
        <v>46.652955982564919</v>
      </c>
      <c r="U66" s="133">
        <v>18</v>
      </c>
      <c r="V66" s="133">
        <v>15</v>
      </c>
      <c r="W66" s="243">
        <v>13.258611262985237</v>
      </c>
      <c r="X66" s="419"/>
      <c r="Y66" s="50"/>
      <c r="Z66" s="50"/>
      <c r="AA66" s="50"/>
      <c r="AB66" s="109"/>
      <c r="AC66" s="109"/>
      <c r="AD66" s="109"/>
      <c r="AE66" s="109"/>
      <c r="AF66" s="109"/>
    </row>
    <row r="67" spans="1:48" x14ac:dyDescent="0.25">
      <c r="A67" s="130">
        <v>403</v>
      </c>
      <c r="B67" s="131">
        <v>25.5</v>
      </c>
      <c r="C67" s="132">
        <v>0.21103117505995203</v>
      </c>
      <c r="D67" s="131">
        <v>2.1593206631621511</v>
      </c>
      <c r="E67" s="133">
        <v>90.909090909090907</v>
      </c>
      <c r="F67" s="133">
        <v>7464</v>
      </c>
      <c r="G67" s="133">
        <v>61.357894736842105</v>
      </c>
      <c r="H67" s="133">
        <v>21</v>
      </c>
      <c r="I67" s="133">
        <v>18</v>
      </c>
      <c r="J67" s="243">
        <v>18.629310344827587</v>
      </c>
      <c r="K67" s="419"/>
      <c r="L67" s="109"/>
      <c r="M67" s="109"/>
      <c r="N67" s="130">
        <v>403</v>
      </c>
      <c r="O67" s="131">
        <v>21.5</v>
      </c>
      <c r="P67" s="132">
        <v>0.15948563794255177</v>
      </c>
      <c r="Q67" s="131">
        <v>1.75</v>
      </c>
      <c r="R67" s="133">
        <v>74.545454545454547</v>
      </c>
      <c r="S67" s="133">
        <v>6043.875</v>
      </c>
      <c r="T67" s="133">
        <v>47.135849056603774</v>
      </c>
      <c r="U67" s="133">
        <v>18</v>
      </c>
      <c r="V67" s="133">
        <v>15</v>
      </c>
      <c r="W67" s="243">
        <v>13.285371702637889</v>
      </c>
      <c r="X67" s="419"/>
      <c r="Y67" s="112"/>
      <c r="Z67" s="50"/>
      <c r="AA67" s="50"/>
      <c r="AB67" s="109"/>
      <c r="AC67" s="109"/>
      <c r="AD67" s="109"/>
      <c r="AE67" s="109"/>
      <c r="AF67" s="109"/>
    </row>
    <row r="68" spans="1:48" x14ac:dyDescent="0.25">
      <c r="A68" s="130">
        <v>410</v>
      </c>
      <c r="B68" s="131">
        <v>25.6</v>
      </c>
      <c r="C68" s="132">
        <v>0.21176470588235294</v>
      </c>
      <c r="D68" s="131">
        <v>2.1666666666666665</v>
      </c>
      <c r="E68" s="133">
        <v>90.909090909090907</v>
      </c>
      <c r="F68" s="133">
        <v>7750</v>
      </c>
      <c r="G68" s="133">
        <v>61.602962962962962</v>
      </c>
      <c r="H68" s="133">
        <v>21</v>
      </c>
      <c r="I68" s="133">
        <v>18</v>
      </c>
      <c r="J68" s="243">
        <v>18.788617886178862</v>
      </c>
      <c r="K68" s="419"/>
      <c r="L68" s="109"/>
      <c r="M68" s="109"/>
      <c r="N68" s="130">
        <v>410</v>
      </c>
      <c r="O68" s="131">
        <v>21.571428571428573</v>
      </c>
      <c r="P68" s="132">
        <v>0.16212710765239949</v>
      </c>
      <c r="Q68" s="131">
        <v>1.7777777777777777</v>
      </c>
      <c r="R68" s="133">
        <v>74.626865671641795</v>
      </c>
      <c r="S68" s="133">
        <v>6084.625</v>
      </c>
      <c r="T68" s="133">
        <v>47.359433878289764</v>
      </c>
      <c r="U68" s="133">
        <v>18</v>
      </c>
      <c r="V68" s="133">
        <v>15</v>
      </c>
      <c r="W68" s="243">
        <v>13.300925925925926</v>
      </c>
      <c r="X68" s="419"/>
      <c r="Y68" s="112"/>
      <c r="Z68" s="50"/>
      <c r="AA68" s="112"/>
      <c r="AB68" s="109"/>
      <c r="AC68" s="109"/>
      <c r="AD68" s="109"/>
      <c r="AE68" s="109"/>
      <c r="AF68" s="109"/>
    </row>
    <row r="69" spans="1:48" x14ac:dyDescent="0.25">
      <c r="A69" s="130">
        <v>417</v>
      </c>
      <c r="B69" s="131">
        <v>25.666666666666668</v>
      </c>
      <c r="C69" s="132">
        <v>0.21371610845295055</v>
      </c>
      <c r="D69" s="131">
        <v>2.25</v>
      </c>
      <c r="E69" s="133">
        <v>90.909090909090907</v>
      </c>
      <c r="F69" s="133">
        <v>7817.333333333333</v>
      </c>
      <c r="G69" s="133">
        <v>61.705882352941174</v>
      </c>
      <c r="H69" s="133">
        <v>21</v>
      </c>
      <c r="I69" s="133">
        <v>18</v>
      </c>
      <c r="J69" s="243">
        <v>18.884984025559106</v>
      </c>
      <c r="K69" s="419"/>
      <c r="L69" s="109"/>
      <c r="M69" s="109"/>
      <c r="N69" s="130">
        <v>417</v>
      </c>
      <c r="O69" s="131">
        <v>21.660377358490567</v>
      </c>
      <c r="P69" s="132">
        <v>0.16243654822335024</v>
      </c>
      <c r="Q69" s="131">
        <v>1.7857142857142858</v>
      </c>
      <c r="R69" s="133">
        <v>74.656188605108056</v>
      </c>
      <c r="S69" s="133">
        <v>6085.5</v>
      </c>
      <c r="T69" s="133">
        <v>47.362068965517238</v>
      </c>
      <c r="U69" s="133">
        <v>18</v>
      </c>
      <c r="V69" s="133">
        <v>15</v>
      </c>
      <c r="W69" s="243">
        <v>13.413779977160258</v>
      </c>
      <c r="X69" s="419"/>
      <c r="Y69" s="50"/>
      <c r="Z69" s="50"/>
      <c r="AA69" s="50"/>
      <c r="AB69" s="109"/>
      <c r="AC69" s="109"/>
      <c r="AD69" s="109"/>
      <c r="AE69" s="109"/>
      <c r="AF69" s="109"/>
    </row>
    <row r="70" spans="1:48" x14ac:dyDescent="0.25">
      <c r="A70" s="130">
        <v>418</v>
      </c>
      <c r="B70" s="131">
        <v>25.75</v>
      </c>
      <c r="C70" s="132">
        <v>0.21451612903225806</v>
      </c>
      <c r="D70" s="131">
        <v>2.3333333333333335</v>
      </c>
      <c r="E70" s="133">
        <v>91.666666666666671</v>
      </c>
      <c r="F70" s="133">
        <v>7872.25</v>
      </c>
      <c r="G70" s="133">
        <v>62.121212121212125</v>
      </c>
      <c r="H70" s="133">
        <v>21</v>
      </c>
      <c r="I70" s="133">
        <v>19</v>
      </c>
      <c r="J70" s="243">
        <v>19.33682634730539</v>
      </c>
      <c r="K70" s="419"/>
      <c r="L70" s="109"/>
      <c r="M70" s="109"/>
      <c r="N70" s="130">
        <v>418</v>
      </c>
      <c r="O70" s="131">
        <v>21.907692307692308</v>
      </c>
      <c r="P70" s="132">
        <v>0.1630794701986755</v>
      </c>
      <c r="Q70" s="131">
        <v>1.8</v>
      </c>
      <c r="R70" s="133">
        <v>75</v>
      </c>
      <c r="S70" s="133">
        <v>6116.4285714285716</v>
      </c>
      <c r="T70" s="133">
        <v>47.88486842105263</v>
      </c>
      <c r="U70" s="121">
        <v>18</v>
      </c>
      <c r="V70" s="133">
        <v>15</v>
      </c>
      <c r="W70" s="243">
        <v>13.457249070631971</v>
      </c>
      <c r="X70" s="419"/>
      <c r="Y70" s="50"/>
      <c r="Z70" s="112"/>
      <c r="AA70" s="112"/>
      <c r="AB70" s="109"/>
      <c r="AC70" s="109"/>
      <c r="AD70" s="109"/>
      <c r="AE70" s="109"/>
      <c r="AF70" s="109"/>
    </row>
    <row r="71" spans="1:48" x14ac:dyDescent="0.25">
      <c r="A71" s="130">
        <v>421</v>
      </c>
      <c r="B71" s="131">
        <v>26</v>
      </c>
      <c r="C71" s="132">
        <v>0.21653543307086615</v>
      </c>
      <c r="D71" s="131">
        <v>2.3333333333333335</v>
      </c>
      <c r="E71" s="133">
        <v>92.592592592592595</v>
      </c>
      <c r="F71" s="133">
        <v>7920</v>
      </c>
      <c r="G71" s="133">
        <v>62.616613418530349</v>
      </c>
      <c r="H71" s="133">
        <v>21</v>
      </c>
      <c r="I71" s="133">
        <v>19</v>
      </c>
      <c r="J71" s="243">
        <v>19.394736842105264</v>
      </c>
      <c r="K71" s="419"/>
      <c r="L71" s="109"/>
      <c r="M71" s="109"/>
      <c r="N71" s="130">
        <v>421</v>
      </c>
      <c r="O71" s="131">
        <v>22</v>
      </c>
      <c r="P71" s="132">
        <v>0.1638655462184874</v>
      </c>
      <c r="Q71" s="131">
        <v>1.8</v>
      </c>
      <c r="R71" s="133">
        <v>76.19047619047619</v>
      </c>
      <c r="S71" s="133">
        <v>6135.458333333333</v>
      </c>
      <c r="T71" s="133">
        <v>48.058420365535248</v>
      </c>
      <c r="U71" s="133">
        <v>18</v>
      </c>
      <c r="V71" s="133">
        <v>15</v>
      </c>
      <c r="W71" s="243">
        <v>13.533834586466165</v>
      </c>
      <c r="X71" s="419"/>
      <c r="Y71" s="112"/>
      <c r="Z71" s="112"/>
      <c r="AA71" s="112"/>
      <c r="AB71" s="109"/>
      <c r="AC71" s="109"/>
      <c r="AD71" s="109"/>
      <c r="AE71" s="109"/>
      <c r="AF71" s="109"/>
    </row>
    <row r="72" spans="1:48" x14ac:dyDescent="0.25">
      <c r="A72" s="130">
        <v>446</v>
      </c>
      <c r="B72" s="131">
        <v>26</v>
      </c>
      <c r="C72" s="132">
        <v>0.21929824561403508</v>
      </c>
      <c r="D72" s="131">
        <v>2.3333333333333335</v>
      </c>
      <c r="E72" s="133">
        <v>92.592592592592595</v>
      </c>
      <c r="F72" s="133">
        <v>8175</v>
      </c>
      <c r="G72" s="133">
        <v>63.197026022304833</v>
      </c>
      <c r="H72" s="133">
        <v>21</v>
      </c>
      <c r="I72" s="133">
        <v>20</v>
      </c>
      <c r="J72" s="243">
        <v>19.566037735849058</v>
      </c>
      <c r="K72" s="419"/>
      <c r="L72" s="109"/>
      <c r="M72" s="109"/>
      <c r="N72" s="130">
        <v>446</v>
      </c>
      <c r="O72" s="131">
        <v>22.222222222222221</v>
      </c>
      <c r="P72" s="132">
        <v>0.16398243045387995</v>
      </c>
      <c r="Q72" s="131">
        <v>1.8</v>
      </c>
      <c r="R72" s="133">
        <v>76.92307692307692</v>
      </c>
      <c r="S72" s="133">
        <v>6150</v>
      </c>
      <c r="T72" s="133">
        <v>48.125800376647831</v>
      </c>
      <c r="U72" s="133">
        <v>18</v>
      </c>
      <c r="V72" s="133">
        <v>15</v>
      </c>
      <c r="W72" s="243">
        <v>13.534075104311544</v>
      </c>
      <c r="X72" s="419"/>
      <c r="Y72" s="50"/>
      <c r="Z72" s="112"/>
      <c r="AA72" s="50"/>
      <c r="AB72" s="109"/>
      <c r="AC72" s="109"/>
      <c r="AD72" s="109"/>
      <c r="AE72" s="109"/>
      <c r="AF72" s="109"/>
    </row>
    <row r="73" spans="1:48" x14ac:dyDescent="0.25">
      <c r="A73" s="130">
        <v>450</v>
      </c>
      <c r="B73" s="131">
        <v>26</v>
      </c>
      <c r="C73" s="132">
        <v>0.22318840579710145</v>
      </c>
      <c r="D73" s="131">
        <v>2.3333333333333335</v>
      </c>
      <c r="E73" s="133">
        <v>93.023255813953483</v>
      </c>
      <c r="F73" s="133">
        <v>8284.5</v>
      </c>
      <c r="G73" s="133">
        <v>63.272611464968151</v>
      </c>
      <c r="H73" s="133">
        <v>21</v>
      </c>
      <c r="I73" s="133">
        <v>20</v>
      </c>
      <c r="J73" s="243">
        <v>19.605263157894736</v>
      </c>
      <c r="K73" s="419"/>
      <c r="L73" s="109"/>
      <c r="M73" s="109"/>
      <c r="N73" s="130">
        <v>450</v>
      </c>
      <c r="O73" s="131">
        <v>22.222222222222221</v>
      </c>
      <c r="P73" s="132">
        <v>0.16447368421052633</v>
      </c>
      <c r="Q73" s="131">
        <v>1.8076923076923077</v>
      </c>
      <c r="R73" s="133">
        <v>76.92307692307692</v>
      </c>
      <c r="S73" s="133">
        <v>6181.75</v>
      </c>
      <c r="T73" s="133">
        <v>48.429196282121374</v>
      </c>
      <c r="U73" s="133">
        <v>18</v>
      </c>
      <c r="V73" s="133">
        <v>15</v>
      </c>
      <c r="W73" s="243">
        <v>13.553584102200142</v>
      </c>
      <c r="X73" s="419"/>
      <c r="Y73" s="112"/>
      <c r="Z73" s="50"/>
      <c r="AA73" s="112"/>
      <c r="AB73" s="109"/>
      <c r="AC73" s="109"/>
      <c r="AD73" s="109"/>
      <c r="AE73" s="109"/>
      <c r="AF73" s="109"/>
    </row>
    <row r="74" spans="1:48" x14ac:dyDescent="0.25">
      <c r="A74" s="130">
        <v>453</v>
      </c>
      <c r="B74" s="131">
        <v>26.25</v>
      </c>
      <c r="C74" s="132">
        <v>0.22608695652173913</v>
      </c>
      <c r="D74" s="131">
        <v>2.4</v>
      </c>
      <c r="E74" s="133">
        <v>93.333333333333329</v>
      </c>
      <c r="F74" s="133">
        <v>8500</v>
      </c>
      <c r="G74" s="133">
        <v>64.890282131661436</v>
      </c>
      <c r="H74" s="133">
        <v>22</v>
      </c>
      <c r="I74" s="133">
        <v>20</v>
      </c>
      <c r="J74" s="243">
        <v>20.257495590828924</v>
      </c>
      <c r="K74" s="419"/>
      <c r="L74" s="109"/>
      <c r="M74" s="109"/>
      <c r="N74" s="130">
        <v>453</v>
      </c>
      <c r="O74" s="131">
        <v>22.3125</v>
      </c>
      <c r="P74" s="132">
        <v>0.16644823066841416</v>
      </c>
      <c r="Q74" s="131">
        <v>1.8571428571428572</v>
      </c>
      <c r="R74" s="133">
        <v>76.92307692307692</v>
      </c>
      <c r="S74" s="133">
        <v>6190.4761904761908</v>
      </c>
      <c r="T74" s="133">
        <v>48.68913857677903</v>
      </c>
      <c r="U74" s="133">
        <v>18</v>
      </c>
      <c r="V74" s="133">
        <v>15</v>
      </c>
      <c r="W74" s="243">
        <v>13.566532258064516</v>
      </c>
      <c r="X74" s="419"/>
      <c r="Y74" s="112"/>
      <c r="Z74" s="50"/>
      <c r="AA74" s="50"/>
      <c r="AB74" s="109"/>
      <c r="AC74" s="109"/>
      <c r="AD74" s="109"/>
      <c r="AE74" s="109"/>
      <c r="AF74" s="109"/>
    </row>
    <row r="75" spans="1:48" x14ac:dyDescent="0.25">
      <c r="A75" s="130">
        <v>456</v>
      </c>
      <c r="B75" s="131">
        <v>26.6</v>
      </c>
      <c r="C75" s="132">
        <v>0.22666666666666666</v>
      </c>
      <c r="D75" s="131">
        <v>2.5</v>
      </c>
      <c r="E75" s="133">
        <v>93.333333333333329</v>
      </c>
      <c r="F75" s="133">
        <v>8500</v>
      </c>
      <c r="G75" s="133">
        <v>65.232283464566933</v>
      </c>
      <c r="H75" s="133">
        <v>22</v>
      </c>
      <c r="I75" s="133">
        <v>20</v>
      </c>
      <c r="J75" s="243">
        <v>20.262820512820515</v>
      </c>
      <c r="K75" s="419"/>
      <c r="L75" s="109"/>
      <c r="M75" s="109"/>
      <c r="N75" s="130">
        <v>456</v>
      </c>
      <c r="O75" s="131">
        <v>22.330769230769231</v>
      </c>
      <c r="P75" s="132">
        <v>0.16917293233082706</v>
      </c>
      <c r="Q75" s="131">
        <v>1.8666666666666667</v>
      </c>
      <c r="R75" s="133">
        <v>76.92307692307692</v>
      </c>
      <c r="S75" s="133">
        <v>6202</v>
      </c>
      <c r="T75" s="121">
        <v>48.931623389301052</v>
      </c>
      <c r="U75" s="133">
        <v>19</v>
      </c>
      <c r="V75" s="133">
        <v>15</v>
      </c>
      <c r="W75" s="243">
        <v>13.630479008692436</v>
      </c>
      <c r="X75" s="419"/>
      <c r="Y75" s="112"/>
      <c r="Z75" s="50"/>
      <c r="AA75" s="112"/>
      <c r="AB75" s="109"/>
      <c r="AC75" s="109"/>
      <c r="AD75" s="109"/>
      <c r="AE75" s="109"/>
      <c r="AF75" s="109"/>
    </row>
    <row r="76" spans="1:48" x14ac:dyDescent="0.25">
      <c r="A76" s="130">
        <v>459</v>
      </c>
      <c r="B76" s="131">
        <v>26.75</v>
      </c>
      <c r="C76" s="132">
        <v>0.22727272727272727</v>
      </c>
      <c r="D76" s="131">
        <v>2.5</v>
      </c>
      <c r="E76" s="133">
        <v>93.45794392523365</v>
      </c>
      <c r="F76" s="133">
        <v>8544.2000000000007</v>
      </c>
      <c r="G76" s="133">
        <v>65.331242158092849</v>
      </c>
      <c r="H76" s="133">
        <v>22</v>
      </c>
      <c r="I76" s="133">
        <v>20</v>
      </c>
      <c r="J76" s="243">
        <v>20.630303030303029</v>
      </c>
      <c r="K76" s="419"/>
      <c r="L76" s="109"/>
      <c r="M76" s="109"/>
      <c r="N76" s="130">
        <v>459</v>
      </c>
      <c r="O76" s="131">
        <v>22.38095238095238</v>
      </c>
      <c r="P76" s="132">
        <v>0.16949152542372881</v>
      </c>
      <c r="Q76" s="131">
        <v>1.8888888888888888</v>
      </c>
      <c r="R76" s="133">
        <v>77.294685990338166</v>
      </c>
      <c r="S76" s="133">
        <v>6245.5</v>
      </c>
      <c r="T76" s="133">
        <v>49.050347222222221</v>
      </c>
      <c r="U76" s="133">
        <v>19</v>
      </c>
      <c r="V76" s="133">
        <v>15</v>
      </c>
      <c r="W76" s="243">
        <v>13.720930232558139</v>
      </c>
      <c r="X76" s="419"/>
      <c r="Y76" s="112"/>
      <c r="Z76" s="50"/>
      <c r="AA76" s="112"/>
      <c r="AB76" s="109"/>
      <c r="AC76" s="109"/>
      <c r="AD76" s="109"/>
      <c r="AE76" s="109"/>
      <c r="AF76" s="109"/>
    </row>
    <row r="77" spans="1:48" x14ac:dyDescent="0.25">
      <c r="A77" s="130">
        <v>465</v>
      </c>
      <c r="B77" s="131">
        <v>27</v>
      </c>
      <c r="C77" s="132">
        <v>0.22837370242214533</v>
      </c>
      <c r="D77" s="131">
        <v>2.5</v>
      </c>
      <c r="E77" s="133">
        <v>93.75</v>
      </c>
      <c r="F77" s="133">
        <v>8571.25</v>
      </c>
      <c r="G77" s="133">
        <v>66.622418879056042</v>
      </c>
      <c r="H77" s="133">
        <v>22</v>
      </c>
      <c r="I77" s="133">
        <v>20</v>
      </c>
      <c r="J77" s="243">
        <v>21.162500000000001</v>
      </c>
      <c r="K77" s="419"/>
      <c r="L77" s="109"/>
      <c r="M77" s="109"/>
      <c r="N77" s="130">
        <v>465</v>
      </c>
      <c r="O77" s="131">
        <v>22.428571428571427</v>
      </c>
      <c r="P77" s="132">
        <v>0.17172739541160595</v>
      </c>
      <c r="Q77" s="131">
        <v>1.9166666666666667</v>
      </c>
      <c r="R77" s="133">
        <v>77.777777777777771</v>
      </c>
      <c r="S77" s="133">
        <v>6272.727272727273</v>
      </c>
      <c r="T77" s="133">
        <v>49.10671936758893</v>
      </c>
      <c r="U77" s="133">
        <v>19</v>
      </c>
      <c r="V77" s="133">
        <v>15</v>
      </c>
      <c r="W77" s="243">
        <v>13.796370136119895</v>
      </c>
      <c r="X77" s="419"/>
      <c r="Y77" s="50"/>
      <c r="Z77" s="50"/>
      <c r="AA77" s="50"/>
      <c r="AB77" s="109"/>
      <c r="AC77" s="109"/>
      <c r="AD77" s="109"/>
      <c r="AE77" s="109"/>
      <c r="AF77" s="109"/>
    </row>
    <row r="78" spans="1:48" x14ac:dyDescent="0.25">
      <c r="A78" s="130">
        <v>477</v>
      </c>
      <c r="B78" s="131">
        <v>27.25</v>
      </c>
      <c r="C78" s="132">
        <v>0.22875816993464052</v>
      </c>
      <c r="D78" s="131">
        <v>2.5</v>
      </c>
      <c r="E78" s="133">
        <v>95.238095238095241</v>
      </c>
      <c r="F78" s="133">
        <v>8617.6666666666661</v>
      </c>
      <c r="G78" s="133">
        <v>67.337883959044362</v>
      </c>
      <c r="H78" s="133">
        <v>23</v>
      </c>
      <c r="I78" s="133">
        <v>20</v>
      </c>
      <c r="J78" s="243">
        <v>21.167050691244238</v>
      </c>
      <c r="K78" s="419"/>
      <c r="L78" s="109"/>
      <c r="M78" s="109"/>
      <c r="N78" s="130">
        <v>477</v>
      </c>
      <c r="O78" s="131">
        <v>22.470588235294116</v>
      </c>
      <c r="P78" s="132">
        <v>0.17220708446866484</v>
      </c>
      <c r="Q78" s="131">
        <v>1.9433962264150944</v>
      </c>
      <c r="R78" s="133">
        <v>78.431372549019613</v>
      </c>
      <c r="S78" s="133">
        <v>6300</v>
      </c>
      <c r="T78" s="133">
        <v>49.436424757761522</v>
      </c>
      <c r="U78" s="133">
        <v>19</v>
      </c>
      <c r="V78" s="133">
        <v>15</v>
      </c>
      <c r="W78" s="243">
        <v>13.796997389033942</v>
      </c>
      <c r="X78" s="419"/>
      <c r="Y78" s="50"/>
      <c r="Z78" s="50"/>
      <c r="AA78" s="50"/>
      <c r="AB78" s="109"/>
      <c r="AC78" s="109"/>
      <c r="AD78" s="109"/>
      <c r="AE78" s="109"/>
      <c r="AF78" s="109"/>
    </row>
    <row r="79" spans="1:48" x14ac:dyDescent="0.25">
      <c r="A79" s="130">
        <v>482</v>
      </c>
      <c r="B79" s="131">
        <v>27.333333333333332</v>
      </c>
      <c r="C79" s="132">
        <v>0.2289156626506024</v>
      </c>
      <c r="D79" s="131">
        <v>2.6</v>
      </c>
      <c r="E79" s="133">
        <v>96.385542168674704</v>
      </c>
      <c r="F79" s="133">
        <v>8885.4</v>
      </c>
      <c r="G79" s="133">
        <v>67.669172932330824</v>
      </c>
      <c r="H79" s="133">
        <v>23</v>
      </c>
      <c r="I79" s="133">
        <v>20</v>
      </c>
      <c r="J79" s="243">
        <v>21.638554216867469</v>
      </c>
      <c r="K79" s="419"/>
      <c r="L79" s="109"/>
      <c r="M79" s="109"/>
      <c r="N79" s="130">
        <v>482</v>
      </c>
      <c r="O79" s="131">
        <v>22.5</v>
      </c>
      <c r="P79" s="132">
        <v>0.17241379310344829</v>
      </c>
      <c r="Q79" s="131">
        <v>1.96</v>
      </c>
      <c r="R79" s="133">
        <v>78.651685393258433</v>
      </c>
      <c r="S79" s="133">
        <v>6323</v>
      </c>
      <c r="T79" s="133">
        <v>49.492385786802032</v>
      </c>
      <c r="U79" s="133">
        <v>19</v>
      </c>
      <c r="V79" s="133">
        <v>15</v>
      </c>
      <c r="W79" s="243">
        <v>13.875598086124402</v>
      </c>
      <c r="X79" s="419"/>
      <c r="Y79" s="112"/>
      <c r="Z79" s="50"/>
      <c r="AA79" s="50"/>
      <c r="AB79" s="109"/>
      <c r="AC79" s="109"/>
      <c r="AD79" s="109"/>
      <c r="AE79" s="109"/>
      <c r="AF79" s="109"/>
    </row>
    <row r="80" spans="1:48" x14ac:dyDescent="0.25">
      <c r="A80" s="130">
        <v>493</v>
      </c>
      <c r="B80" s="131">
        <v>27.5</v>
      </c>
      <c r="C80" s="132">
        <v>0.22916666666666666</v>
      </c>
      <c r="D80" s="131">
        <v>2.6666666666666665</v>
      </c>
      <c r="E80" s="133">
        <v>101.69491525423729</v>
      </c>
      <c r="F80" s="133">
        <v>8916.5</v>
      </c>
      <c r="G80" s="133">
        <v>68.201372997711672</v>
      </c>
      <c r="H80" s="133">
        <v>23</v>
      </c>
      <c r="I80" s="133">
        <v>20</v>
      </c>
      <c r="J80" s="243">
        <v>21.984749455337692</v>
      </c>
      <c r="K80" s="419"/>
      <c r="L80" s="109"/>
      <c r="M80" s="109"/>
      <c r="N80" s="130">
        <v>493</v>
      </c>
      <c r="O80" s="131">
        <v>22.666666666666668</v>
      </c>
      <c r="P80" s="132">
        <v>0.17266884927852552</v>
      </c>
      <c r="Q80" s="131">
        <v>2</v>
      </c>
      <c r="R80" s="133">
        <v>78.680203045685275</v>
      </c>
      <c r="S80" s="133">
        <v>6341.3</v>
      </c>
      <c r="T80" s="133">
        <v>49.712574850299404</v>
      </c>
      <c r="U80" s="133">
        <v>19</v>
      </c>
      <c r="V80" s="133">
        <v>15</v>
      </c>
      <c r="W80" s="243">
        <v>13.926085088096261</v>
      </c>
      <c r="X80" s="419"/>
      <c r="Y80" s="50"/>
      <c r="Z80" s="50"/>
      <c r="AA80" s="50"/>
      <c r="AB80" s="109"/>
      <c r="AC80" s="109"/>
      <c r="AD80" s="109"/>
      <c r="AE80" s="109"/>
      <c r="AF80" s="109"/>
    </row>
    <row r="81" spans="1:32" x14ac:dyDescent="0.25">
      <c r="A81" s="130">
        <v>498</v>
      </c>
      <c r="B81" s="131">
        <v>27.5</v>
      </c>
      <c r="C81" s="132">
        <v>0.23057644110275688</v>
      </c>
      <c r="D81" s="131">
        <v>2.6666666666666665</v>
      </c>
      <c r="E81" s="133">
        <v>102.56410256410257</v>
      </c>
      <c r="F81" s="133">
        <v>9000</v>
      </c>
      <c r="G81" s="133">
        <v>69.652173913043484</v>
      </c>
      <c r="H81" s="133">
        <v>23</v>
      </c>
      <c r="I81" s="133">
        <v>20</v>
      </c>
      <c r="J81" s="243">
        <v>22.368098159509202</v>
      </c>
      <c r="K81" s="419"/>
      <c r="L81" s="109"/>
      <c r="M81" s="109"/>
      <c r="N81" s="130">
        <v>498</v>
      </c>
      <c r="O81" s="131">
        <v>22.8</v>
      </c>
      <c r="P81" s="132">
        <v>0.17326732673267325</v>
      </c>
      <c r="Q81" s="131">
        <v>2</v>
      </c>
      <c r="R81" s="121">
        <v>79.365079365079367</v>
      </c>
      <c r="S81" s="133">
        <v>6363.5</v>
      </c>
      <c r="T81" s="133">
        <v>49.811320754716981</v>
      </c>
      <c r="U81" s="133">
        <v>19</v>
      </c>
      <c r="V81" s="133">
        <v>15</v>
      </c>
      <c r="W81" s="243">
        <v>13.990066225165563</v>
      </c>
      <c r="X81" s="419"/>
      <c r="Y81" s="112"/>
      <c r="Z81" s="112"/>
      <c r="AA81" s="112"/>
      <c r="AB81" s="109"/>
      <c r="AC81" s="109"/>
      <c r="AD81" s="109"/>
      <c r="AE81" s="109"/>
      <c r="AF81" s="109"/>
    </row>
    <row r="82" spans="1:32" x14ac:dyDescent="0.25">
      <c r="A82" s="130">
        <v>499</v>
      </c>
      <c r="B82" s="131">
        <v>28</v>
      </c>
      <c r="C82" s="132">
        <v>0.23314606741573032</v>
      </c>
      <c r="D82" s="131">
        <v>2.6666666666666665</v>
      </c>
      <c r="E82" s="133">
        <v>111.11111111111111</v>
      </c>
      <c r="F82" s="133">
        <v>9013</v>
      </c>
      <c r="G82" s="133">
        <v>69.711191335740068</v>
      </c>
      <c r="H82" s="133">
        <v>23</v>
      </c>
      <c r="I82" s="133">
        <v>20</v>
      </c>
      <c r="J82" s="243">
        <v>22.617647058823529</v>
      </c>
      <c r="K82" s="419"/>
      <c r="L82" s="109"/>
      <c r="M82" s="109"/>
      <c r="N82" s="130">
        <v>499</v>
      </c>
      <c r="O82" s="131">
        <v>23</v>
      </c>
      <c r="P82" s="132">
        <v>0.17373600271462505</v>
      </c>
      <c r="Q82" s="131">
        <v>2</v>
      </c>
      <c r="R82" s="133">
        <v>79.545454545454547</v>
      </c>
      <c r="S82" s="133">
        <v>6418.5789473684208</v>
      </c>
      <c r="T82" s="133">
        <v>49.976307996051332</v>
      </c>
      <c r="U82" s="133">
        <v>19</v>
      </c>
      <c r="V82" s="133">
        <v>15</v>
      </c>
      <c r="W82" s="243">
        <v>13.996900060650987</v>
      </c>
      <c r="X82" s="419"/>
      <c r="Y82" s="112"/>
      <c r="Z82" s="50"/>
      <c r="AA82" s="112"/>
      <c r="AB82" s="109"/>
      <c r="AC82" s="109"/>
      <c r="AD82" s="109"/>
      <c r="AE82" s="109"/>
      <c r="AF82" s="109"/>
    </row>
    <row r="83" spans="1:32" x14ac:dyDescent="0.25">
      <c r="A83" s="130">
        <v>502</v>
      </c>
      <c r="B83" s="131">
        <v>28</v>
      </c>
      <c r="C83" s="132">
        <v>0.23536165327210104</v>
      </c>
      <c r="D83" s="131">
        <v>2.6666666666666665</v>
      </c>
      <c r="E83" s="133">
        <v>111.11111111111111</v>
      </c>
      <c r="F83" s="133">
        <v>9031.5</v>
      </c>
      <c r="G83" s="133">
        <v>70.603139013452918</v>
      </c>
      <c r="H83" s="133">
        <v>23</v>
      </c>
      <c r="I83" s="133">
        <v>20</v>
      </c>
      <c r="J83" s="243">
        <v>23.526610644257705</v>
      </c>
      <c r="K83" s="419"/>
      <c r="L83" s="109"/>
      <c r="M83" s="109"/>
      <c r="N83" s="130">
        <v>502</v>
      </c>
      <c r="O83" s="131">
        <v>23</v>
      </c>
      <c r="P83" s="132">
        <v>0.17374517374517376</v>
      </c>
      <c r="Q83" s="131">
        <v>2</v>
      </c>
      <c r="R83" s="133">
        <v>79.584775086505189</v>
      </c>
      <c r="S83" s="133">
        <v>6438.5</v>
      </c>
      <c r="T83" s="133">
        <v>50.09984468604393</v>
      </c>
      <c r="U83" s="133">
        <v>20</v>
      </c>
      <c r="V83" s="133">
        <v>15</v>
      </c>
      <c r="W83" s="243">
        <v>14.018981565979193</v>
      </c>
      <c r="X83" s="419"/>
      <c r="Y83" s="50"/>
      <c r="Z83" s="112"/>
      <c r="AA83" s="112"/>
      <c r="AB83" s="109"/>
      <c r="AC83" s="109"/>
      <c r="AD83" s="109"/>
      <c r="AE83" s="109"/>
      <c r="AF83" s="109"/>
    </row>
    <row r="84" spans="1:32" x14ac:dyDescent="0.25">
      <c r="A84" s="130">
        <v>518</v>
      </c>
      <c r="B84" s="131">
        <v>28</v>
      </c>
      <c r="C84" s="132">
        <v>0.23860589812332439</v>
      </c>
      <c r="D84" s="131">
        <v>2.75</v>
      </c>
      <c r="E84" s="133">
        <v>115.38461538461539</v>
      </c>
      <c r="F84" s="133">
        <v>9232.7999999999993</v>
      </c>
      <c r="G84" s="133">
        <v>71.041666666666671</v>
      </c>
      <c r="H84" s="133">
        <v>24</v>
      </c>
      <c r="I84" s="133">
        <v>20</v>
      </c>
      <c r="J84" s="243">
        <v>23.603448275862068</v>
      </c>
      <c r="K84" s="419"/>
      <c r="L84" s="109"/>
      <c r="M84" s="109"/>
      <c r="N84" s="130">
        <v>518</v>
      </c>
      <c r="O84" s="131">
        <v>23</v>
      </c>
      <c r="P84" s="132">
        <v>0.17446043165467626</v>
      </c>
      <c r="Q84" s="131">
        <v>2</v>
      </c>
      <c r="R84" s="133">
        <v>79.617834394904463</v>
      </c>
      <c r="S84" s="133">
        <v>6461</v>
      </c>
      <c r="T84" s="133">
        <v>50.430232558139537</v>
      </c>
      <c r="U84" s="133">
        <v>20</v>
      </c>
      <c r="V84" s="133">
        <v>15</v>
      </c>
      <c r="W84" s="243">
        <v>14.079207920792079</v>
      </c>
      <c r="X84" s="419"/>
      <c r="Y84" s="112"/>
      <c r="Z84" s="50"/>
      <c r="AA84" s="50"/>
      <c r="AB84" s="109"/>
      <c r="AC84" s="109"/>
      <c r="AD84" s="109"/>
      <c r="AE84" s="109"/>
      <c r="AF84" s="109"/>
    </row>
    <row r="85" spans="1:32" x14ac:dyDescent="0.25">
      <c r="A85" s="130">
        <v>518</v>
      </c>
      <c r="B85" s="131">
        <v>29</v>
      </c>
      <c r="C85" s="132">
        <v>0.24066390041493776</v>
      </c>
      <c r="D85" s="131">
        <v>2.8</v>
      </c>
      <c r="E85" s="133">
        <v>116.66666666666667</v>
      </c>
      <c r="F85" s="133">
        <v>9366</v>
      </c>
      <c r="G85" s="133">
        <v>71.784562211981566</v>
      </c>
      <c r="H85" s="133">
        <v>24</v>
      </c>
      <c r="I85" s="133">
        <v>20</v>
      </c>
      <c r="J85" s="243">
        <v>23.648325358851675</v>
      </c>
      <c r="K85" s="419"/>
      <c r="L85" s="109"/>
      <c r="M85" s="109"/>
      <c r="N85" s="130">
        <v>518</v>
      </c>
      <c r="O85" s="131">
        <v>23</v>
      </c>
      <c r="P85" s="132">
        <v>0.17448343719252213</v>
      </c>
      <c r="Q85" s="131">
        <v>2</v>
      </c>
      <c r="R85" s="133">
        <v>79.899074852817492</v>
      </c>
      <c r="S85" s="133">
        <v>6520.2</v>
      </c>
      <c r="T85" s="133">
        <v>50.855227882037532</v>
      </c>
      <c r="U85" s="133">
        <v>20</v>
      </c>
      <c r="V85" s="133">
        <v>15</v>
      </c>
      <c r="W85" s="243">
        <v>14.207935710698141</v>
      </c>
      <c r="X85" s="419"/>
      <c r="Y85" s="50"/>
      <c r="Z85" s="112"/>
      <c r="AA85" s="112"/>
      <c r="AB85" s="109"/>
      <c r="AC85" s="109"/>
      <c r="AD85" s="109"/>
      <c r="AE85" s="109"/>
      <c r="AF85" s="109"/>
    </row>
    <row r="86" spans="1:32" x14ac:dyDescent="0.25">
      <c r="A86" s="130">
        <v>527</v>
      </c>
      <c r="B86" s="131">
        <v>29.2</v>
      </c>
      <c r="C86" s="132">
        <v>0.2413793103448276</v>
      </c>
      <c r="D86" s="131">
        <v>2.8</v>
      </c>
      <c r="E86" s="133">
        <v>120.68965517241379</v>
      </c>
      <c r="F86" s="133">
        <v>9933.7999999999993</v>
      </c>
      <c r="G86" s="133">
        <v>72.964705882352945</v>
      </c>
      <c r="H86" s="133">
        <v>24</v>
      </c>
      <c r="I86" s="133">
        <v>20</v>
      </c>
      <c r="J86" s="243">
        <v>24.269624573378838</v>
      </c>
      <c r="K86" s="419"/>
      <c r="L86" s="109"/>
      <c r="M86" s="109"/>
      <c r="N86" s="130">
        <v>527</v>
      </c>
      <c r="O86" s="131">
        <v>23.125</v>
      </c>
      <c r="P86" s="132">
        <v>0.17511520737327188</v>
      </c>
      <c r="Q86" s="131">
        <v>2</v>
      </c>
      <c r="R86" s="133">
        <v>79.910714285714292</v>
      </c>
      <c r="S86" s="133">
        <v>6533</v>
      </c>
      <c r="T86" s="133">
        <v>51.111111111111114</v>
      </c>
      <c r="U86" s="133">
        <v>20</v>
      </c>
      <c r="V86" s="133">
        <v>15</v>
      </c>
      <c r="W86" s="243">
        <v>14.296795169530887</v>
      </c>
      <c r="X86" s="419"/>
      <c r="Y86" s="50"/>
      <c r="Z86" s="50"/>
      <c r="AA86" s="50"/>
      <c r="AB86" s="109"/>
      <c r="AC86" s="109"/>
      <c r="AD86" s="109"/>
      <c r="AE86" s="109"/>
      <c r="AF86" s="109"/>
    </row>
    <row r="87" spans="1:32" x14ac:dyDescent="0.25">
      <c r="A87" s="130">
        <v>538</v>
      </c>
      <c r="B87" s="131">
        <v>29.333333333333332</v>
      </c>
      <c r="C87" s="132">
        <v>0.24315068493150685</v>
      </c>
      <c r="D87" s="131">
        <v>3</v>
      </c>
      <c r="E87" s="133">
        <v>121.21212121212122</v>
      </c>
      <c r="F87" s="133">
        <v>10000</v>
      </c>
      <c r="G87" s="133">
        <v>73.656896551724131</v>
      </c>
      <c r="H87" s="133">
        <v>24</v>
      </c>
      <c r="I87" s="133">
        <v>20</v>
      </c>
      <c r="J87" s="243">
        <v>24.301075268817204</v>
      </c>
      <c r="K87" s="419"/>
      <c r="L87" s="109"/>
      <c r="M87" s="109"/>
      <c r="N87" s="130">
        <v>538</v>
      </c>
      <c r="O87" s="131">
        <v>23.136363636363637</v>
      </c>
      <c r="P87" s="124">
        <v>0.1755689735253135</v>
      </c>
      <c r="Q87" s="131">
        <v>2</v>
      </c>
      <c r="R87" s="133">
        <v>80</v>
      </c>
      <c r="S87" s="133">
        <v>6534.48</v>
      </c>
      <c r="T87" s="133">
        <v>51.300829875518673</v>
      </c>
      <c r="U87" s="133">
        <v>20</v>
      </c>
      <c r="V87" s="133">
        <v>15</v>
      </c>
      <c r="W87" s="243">
        <v>14.401799775028122</v>
      </c>
      <c r="X87" s="419"/>
      <c r="Y87" s="50"/>
      <c r="Z87" s="50"/>
      <c r="AA87" s="112"/>
      <c r="AB87" s="109"/>
      <c r="AC87" s="109"/>
      <c r="AD87" s="109"/>
      <c r="AE87" s="109"/>
      <c r="AF87" s="109"/>
    </row>
    <row r="88" spans="1:32" x14ac:dyDescent="0.25">
      <c r="A88" s="130">
        <v>554</v>
      </c>
      <c r="B88" s="131">
        <v>29.666666666666668</v>
      </c>
      <c r="C88" s="132">
        <v>0.2445141065830721</v>
      </c>
      <c r="D88" s="131">
        <v>3</v>
      </c>
      <c r="E88" s="133">
        <v>123.28767123287672</v>
      </c>
      <c r="F88" s="133">
        <v>10000</v>
      </c>
      <c r="G88" s="133">
        <v>74.410094637223978</v>
      </c>
      <c r="H88" s="133">
        <v>24</v>
      </c>
      <c r="I88" s="133">
        <v>20</v>
      </c>
      <c r="J88" s="243">
        <v>25.280898876404493</v>
      </c>
      <c r="K88" s="419"/>
      <c r="L88" s="109"/>
      <c r="M88" s="109"/>
      <c r="N88" s="130">
        <v>554</v>
      </c>
      <c r="O88" s="131">
        <v>23.288888888888888</v>
      </c>
      <c r="P88" s="132">
        <v>0.17695473251028807</v>
      </c>
      <c r="Q88" s="131">
        <v>2</v>
      </c>
      <c r="R88" s="133">
        <v>80</v>
      </c>
      <c r="S88" s="133">
        <v>6537.4594594594591</v>
      </c>
      <c r="T88" s="133">
        <v>51.684931506849317</v>
      </c>
      <c r="U88" s="133">
        <v>20</v>
      </c>
      <c r="V88" s="133">
        <v>15</v>
      </c>
      <c r="W88" s="243">
        <v>14.428248587570621</v>
      </c>
      <c r="X88" s="419"/>
      <c r="Y88" s="112"/>
      <c r="Z88" s="112"/>
      <c r="AA88" s="50"/>
      <c r="AB88" s="109"/>
      <c r="AC88" s="109"/>
      <c r="AD88" s="109"/>
      <c r="AE88" s="109"/>
      <c r="AF88" s="109"/>
    </row>
    <row r="89" spans="1:32" x14ac:dyDescent="0.25">
      <c r="A89" s="130">
        <v>556</v>
      </c>
      <c r="B89" s="131">
        <v>29.833333333333332</v>
      </c>
      <c r="C89" s="132">
        <v>0.24855491329479767</v>
      </c>
      <c r="D89" s="131">
        <v>3.2</v>
      </c>
      <c r="E89" s="133">
        <v>127.27272727272727</v>
      </c>
      <c r="F89" s="133">
        <v>10000</v>
      </c>
      <c r="G89" s="133">
        <v>74.936231884057975</v>
      </c>
      <c r="H89" s="133">
        <v>24</v>
      </c>
      <c r="I89" s="133">
        <v>20</v>
      </c>
      <c r="J89" s="243">
        <v>25.35031847133758</v>
      </c>
      <c r="K89" s="419"/>
      <c r="L89" s="109"/>
      <c r="M89" s="109"/>
      <c r="N89" s="130">
        <v>556</v>
      </c>
      <c r="O89" s="131">
        <v>23.5</v>
      </c>
      <c r="P89" s="132">
        <v>0.17697623461992246</v>
      </c>
      <c r="Q89" s="131">
        <v>2</v>
      </c>
      <c r="R89" s="133">
        <v>80.357142857142861</v>
      </c>
      <c r="S89" s="133">
        <v>6576.666666666667</v>
      </c>
      <c r="T89" s="133">
        <v>52.329022988505749</v>
      </c>
      <c r="U89" s="133">
        <v>20</v>
      </c>
      <c r="V89" s="133">
        <v>15</v>
      </c>
      <c r="W89" s="243">
        <v>14.444022770398481</v>
      </c>
      <c r="X89" s="419"/>
      <c r="Y89" s="50"/>
      <c r="Z89" s="112"/>
      <c r="AA89" s="50"/>
      <c r="AB89" s="109"/>
      <c r="AC89" s="109"/>
      <c r="AD89" s="109"/>
      <c r="AE89" s="109"/>
      <c r="AF89" s="109"/>
    </row>
    <row r="90" spans="1:32" x14ac:dyDescent="0.25">
      <c r="A90" s="130">
        <v>567</v>
      </c>
      <c r="B90" s="131">
        <v>30</v>
      </c>
      <c r="C90" s="132">
        <v>0.24914675767918087</v>
      </c>
      <c r="D90" s="131">
        <v>3.5</v>
      </c>
      <c r="E90" s="133">
        <v>127.65957446808511</v>
      </c>
      <c r="F90" s="133">
        <v>10000</v>
      </c>
      <c r="G90" s="133">
        <v>74.950207468879668</v>
      </c>
      <c r="H90" s="133">
        <v>24</v>
      </c>
      <c r="I90" s="133">
        <v>20</v>
      </c>
      <c r="J90" s="243">
        <v>26.104046242774565</v>
      </c>
      <c r="K90" s="419"/>
      <c r="L90" s="109"/>
      <c r="M90" s="109"/>
      <c r="N90" s="130">
        <v>567</v>
      </c>
      <c r="O90" s="131">
        <v>23.5</v>
      </c>
      <c r="P90" s="132">
        <v>0.17709782104775151</v>
      </c>
      <c r="Q90" s="131">
        <v>2</v>
      </c>
      <c r="R90" s="133">
        <v>80.9507406131588</v>
      </c>
      <c r="S90" s="133">
        <v>6588.5</v>
      </c>
      <c r="T90" s="133">
        <v>52.546449036291023</v>
      </c>
      <c r="U90" s="133">
        <v>20</v>
      </c>
      <c r="V90" s="133">
        <v>15</v>
      </c>
      <c r="W90" s="243">
        <v>14.462145110410095</v>
      </c>
      <c r="X90" s="419"/>
      <c r="Y90" s="112"/>
      <c r="Z90" s="112"/>
      <c r="AA90" s="112"/>
      <c r="AB90" s="109"/>
      <c r="AC90" s="109"/>
      <c r="AD90" s="109"/>
      <c r="AE90" s="109"/>
      <c r="AF90" s="109"/>
    </row>
    <row r="91" spans="1:32" x14ac:dyDescent="0.25">
      <c r="A91" s="130">
        <v>576</v>
      </c>
      <c r="B91" s="131">
        <v>30</v>
      </c>
      <c r="C91" s="132">
        <v>0.26076555023923442</v>
      </c>
      <c r="D91" s="131">
        <v>3.5</v>
      </c>
      <c r="E91" s="133">
        <v>128.16</v>
      </c>
      <c r="F91" s="133">
        <v>10100</v>
      </c>
      <c r="G91" s="133">
        <v>76.335877862595424</v>
      </c>
      <c r="H91" s="133">
        <v>24</v>
      </c>
      <c r="I91" s="133">
        <v>20</v>
      </c>
      <c r="J91" s="243">
        <v>28.043478260869566</v>
      </c>
      <c r="K91" s="419"/>
      <c r="L91" s="109"/>
      <c r="M91" s="109"/>
      <c r="N91" s="130">
        <v>576</v>
      </c>
      <c r="O91" s="131">
        <v>23.666666666666668</v>
      </c>
      <c r="P91" s="132">
        <v>0.17757009345794392</v>
      </c>
      <c r="Q91" s="131">
        <v>2</v>
      </c>
      <c r="R91" s="133">
        <v>81.081081081081081</v>
      </c>
      <c r="S91" s="133">
        <v>6598.8</v>
      </c>
      <c r="T91" s="133">
        <v>52.582258064516132</v>
      </c>
      <c r="U91" s="133">
        <v>20</v>
      </c>
      <c r="V91" s="133">
        <v>15</v>
      </c>
      <c r="W91" s="243">
        <v>14.563751926040062</v>
      </c>
      <c r="X91" s="419"/>
      <c r="Y91" s="112"/>
      <c r="Z91" s="50"/>
      <c r="AA91" s="112"/>
      <c r="AB91" s="109"/>
      <c r="AC91" s="109"/>
      <c r="AD91" s="109"/>
      <c r="AE91" s="109"/>
      <c r="AF91" s="109"/>
    </row>
    <row r="92" spans="1:32" x14ac:dyDescent="0.25">
      <c r="A92" s="130">
        <v>580</v>
      </c>
      <c r="B92" s="131">
        <v>30.666666666666668</v>
      </c>
      <c r="C92" s="132">
        <v>0.26262626262626265</v>
      </c>
      <c r="D92" s="131">
        <v>3.5</v>
      </c>
      <c r="E92" s="133">
        <v>129.03225806451613</v>
      </c>
      <c r="F92" s="133">
        <v>10244</v>
      </c>
      <c r="G92" s="133">
        <v>76.660341555977226</v>
      </c>
      <c r="H92" s="133">
        <v>24</v>
      </c>
      <c r="I92" s="133">
        <v>20</v>
      </c>
      <c r="J92" s="243">
        <v>28.173295454545453</v>
      </c>
      <c r="K92" s="419"/>
      <c r="L92" s="109"/>
      <c r="M92" s="109"/>
      <c r="N92" s="130">
        <v>580</v>
      </c>
      <c r="O92" s="131">
        <v>23.72</v>
      </c>
      <c r="P92" s="132">
        <v>0.17763157894736842</v>
      </c>
      <c r="Q92" s="131">
        <v>2</v>
      </c>
      <c r="R92" s="133">
        <v>81.395348837209298</v>
      </c>
      <c r="S92" s="133">
        <v>6634.3</v>
      </c>
      <c r="T92" s="133">
        <v>52.947916666666664</v>
      </c>
      <c r="U92" s="133">
        <v>20</v>
      </c>
      <c r="V92" s="133">
        <v>15</v>
      </c>
      <c r="W92" s="243">
        <v>14.725797101449276</v>
      </c>
      <c r="X92" s="419"/>
      <c r="Y92" s="50"/>
      <c r="Z92" s="50"/>
      <c r="AA92" s="50"/>
      <c r="AB92" s="109"/>
      <c r="AC92" s="109"/>
      <c r="AD92" s="109"/>
      <c r="AE92" s="109"/>
      <c r="AF92" s="109"/>
    </row>
    <row r="93" spans="1:32" x14ac:dyDescent="0.25">
      <c r="A93" s="130">
        <v>620</v>
      </c>
      <c r="B93" s="131">
        <v>31</v>
      </c>
      <c r="C93" s="132">
        <v>0.26682408500590321</v>
      </c>
      <c r="D93" s="131">
        <v>3.6</v>
      </c>
      <c r="E93" s="133">
        <v>130.43478260869566</v>
      </c>
      <c r="F93" s="133">
        <v>10340.799999999999</v>
      </c>
      <c r="G93" s="133">
        <v>77.13333333333334</v>
      </c>
      <c r="H93" s="133">
        <v>25</v>
      </c>
      <c r="I93" s="133">
        <v>20</v>
      </c>
      <c r="J93" s="243">
        <v>28.382526564344747</v>
      </c>
      <c r="K93" s="419"/>
      <c r="L93" s="109"/>
      <c r="M93" s="109"/>
      <c r="N93" s="130">
        <v>620</v>
      </c>
      <c r="O93" s="131">
        <v>23.75</v>
      </c>
      <c r="P93" s="132">
        <v>0.17878426698450536</v>
      </c>
      <c r="Q93" s="131">
        <v>2</v>
      </c>
      <c r="R93" s="133">
        <v>81.395348837209298</v>
      </c>
      <c r="S93" s="133">
        <v>6662.2222222222226</v>
      </c>
      <c r="T93" s="133">
        <v>53.025185185185187</v>
      </c>
      <c r="U93" s="133">
        <v>20</v>
      </c>
      <c r="V93" s="133">
        <v>15</v>
      </c>
      <c r="W93" s="243">
        <v>14.754084798345398</v>
      </c>
      <c r="X93" s="419"/>
      <c r="Y93" s="112"/>
      <c r="Z93" s="112"/>
      <c r="AA93" s="112"/>
      <c r="AB93" s="109"/>
      <c r="AC93" s="109"/>
      <c r="AD93" s="109"/>
      <c r="AE93" s="109"/>
      <c r="AF93" s="109"/>
    </row>
    <row r="94" spans="1:32" x14ac:dyDescent="0.25">
      <c r="A94" s="130">
        <v>627</v>
      </c>
      <c r="B94" s="131">
        <v>31.5</v>
      </c>
      <c r="C94" s="132">
        <v>0.26748971193415638</v>
      </c>
      <c r="D94" s="131">
        <v>3.8</v>
      </c>
      <c r="E94" s="133">
        <v>142.85714285714286</v>
      </c>
      <c r="F94" s="133">
        <v>10405.5</v>
      </c>
      <c r="G94" s="133">
        <v>77.144620811287481</v>
      </c>
      <c r="H94" s="133">
        <v>25</v>
      </c>
      <c r="I94" s="133">
        <v>22</v>
      </c>
      <c r="J94" s="243">
        <v>30.059382422802852</v>
      </c>
      <c r="K94" s="419"/>
      <c r="L94" s="109"/>
      <c r="M94" s="109"/>
      <c r="N94" s="130">
        <v>627</v>
      </c>
      <c r="O94" s="131">
        <v>24</v>
      </c>
      <c r="P94" s="132">
        <v>0.17964071856287425</v>
      </c>
      <c r="Q94" s="131">
        <v>2</v>
      </c>
      <c r="R94" s="133">
        <v>81.481481481481481</v>
      </c>
      <c r="S94" s="133">
        <v>6708.9444444444443</v>
      </c>
      <c r="T94" s="133">
        <v>53.036303630363037</v>
      </c>
      <c r="U94" s="133">
        <v>20</v>
      </c>
      <c r="V94" s="133">
        <v>15</v>
      </c>
      <c r="W94" s="243">
        <v>14.779292267365662</v>
      </c>
      <c r="X94" s="419"/>
      <c r="Y94" s="50"/>
      <c r="Z94" s="50"/>
      <c r="AA94" s="50"/>
      <c r="AB94" s="109"/>
      <c r="AC94" s="109"/>
      <c r="AD94" s="109"/>
      <c r="AE94" s="109"/>
      <c r="AF94" s="109"/>
    </row>
    <row r="95" spans="1:32" x14ac:dyDescent="0.25">
      <c r="A95" s="130">
        <v>627</v>
      </c>
      <c r="B95" s="131">
        <v>32</v>
      </c>
      <c r="C95" s="132">
        <v>0.2679640718562874</v>
      </c>
      <c r="D95" s="131">
        <v>4</v>
      </c>
      <c r="E95" s="133">
        <v>142.85714285714286</v>
      </c>
      <c r="F95" s="133">
        <v>10498</v>
      </c>
      <c r="G95" s="133">
        <v>79.061403508771932</v>
      </c>
      <c r="H95" s="133">
        <v>25</v>
      </c>
      <c r="I95" s="133">
        <v>22</v>
      </c>
      <c r="J95" s="243">
        <v>31.963963963963963</v>
      </c>
      <c r="K95" s="419"/>
      <c r="L95" s="109"/>
      <c r="M95" s="109"/>
      <c r="N95" s="130">
        <v>627</v>
      </c>
      <c r="O95" s="131">
        <v>24.25</v>
      </c>
      <c r="P95" s="132">
        <v>0.17994858611825193</v>
      </c>
      <c r="Q95" s="131">
        <v>2</v>
      </c>
      <c r="R95" s="133">
        <v>81.767394616556629</v>
      </c>
      <c r="S95" s="133">
        <v>6752.2577166734063</v>
      </c>
      <c r="T95" s="133">
        <v>53.485469780709572</v>
      </c>
      <c r="U95" s="133">
        <v>20</v>
      </c>
      <c r="V95" s="133">
        <v>15</v>
      </c>
      <c r="W95" s="243">
        <v>14.987800627396306</v>
      </c>
      <c r="X95" s="419"/>
      <c r="Y95" s="112"/>
      <c r="Z95" s="50"/>
      <c r="AA95" s="50"/>
      <c r="AB95" s="109"/>
      <c r="AC95" s="109"/>
      <c r="AD95" s="109"/>
      <c r="AE95" s="109"/>
      <c r="AF95" s="109"/>
    </row>
    <row r="96" spans="1:32" x14ac:dyDescent="0.25">
      <c r="A96" s="130">
        <v>634</v>
      </c>
      <c r="B96" s="131">
        <v>32.285714285714285</v>
      </c>
      <c r="C96" s="132">
        <v>0.26954177897574122</v>
      </c>
      <c r="D96" s="131">
        <v>4</v>
      </c>
      <c r="E96" s="133">
        <v>144.92753623188406</v>
      </c>
      <c r="F96" s="133">
        <v>11000</v>
      </c>
      <c r="G96" s="133">
        <v>81.364829396325462</v>
      </c>
      <c r="H96" s="133">
        <v>25</v>
      </c>
      <c r="I96" s="133">
        <v>22</v>
      </c>
      <c r="J96" s="243">
        <v>32.017937219730939</v>
      </c>
      <c r="K96" s="419"/>
      <c r="L96" s="109"/>
      <c r="M96" s="109"/>
      <c r="N96" s="130">
        <v>634</v>
      </c>
      <c r="O96" s="131">
        <v>24.333333333333332</v>
      </c>
      <c r="P96" s="132">
        <v>0.18015280430630318</v>
      </c>
      <c r="Q96" s="131">
        <v>2</v>
      </c>
      <c r="R96" s="133">
        <v>82.073434125269983</v>
      </c>
      <c r="S96" s="133">
        <v>6777.333333333333</v>
      </c>
      <c r="T96" s="133">
        <v>53.685736037848713</v>
      </c>
      <c r="U96" s="133">
        <v>20</v>
      </c>
      <c r="V96" s="133">
        <v>15</v>
      </c>
      <c r="W96" s="243">
        <v>14.991913746630727</v>
      </c>
      <c r="X96" s="419"/>
      <c r="Y96" s="50"/>
      <c r="Z96" s="112"/>
      <c r="AA96" s="112"/>
      <c r="AB96" s="109"/>
      <c r="AC96" s="109"/>
      <c r="AD96" s="109"/>
      <c r="AE96" s="109"/>
      <c r="AF96" s="109"/>
    </row>
    <row r="97" spans="1:32" x14ac:dyDescent="0.25">
      <c r="A97" s="130">
        <v>648</v>
      </c>
      <c r="B97" s="131">
        <v>32.4</v>
      </c>
      <c r="C97" s="132">
        <v>0.27062706270627063</v>
      </c>
      <c r="D97" s="131">
        <v>4.666666666666667</v>
      </c>
      <c r="E97" s="133">
        <v>166.66666666666666</v>
      </c>
      <c r="F97" s="133">
        <v>11075</v>
      </c>
      <c r="G97" s="133">
        <v>82.02153110047847</v>
      </c>
      <c r="H97" s="133">
        <v>25</v>
      </c>
      <c r="I97" s="133">
        <v>22</v>
      </c>
      <c r="J97" s="243">
        <v>33.644787644787648</v>
      </c>
      <c r="K97" s="419"/>
      <c r="L97" s="109"/>
      <c r="M97" s="109"/>
      <c r="N97" s="130">
        <v>648</v>
      </c>
      <c r="O97" s="131">
        <v>24.4</v>
      </c>
      <c r="P97" s="132">
        <v>0.18049905071874153</v>
      </c>
      <c r="Q97" s="131">
        <v>2</v>
      </c>
      <c r="R97" s="133">
        <v>82.191780821917803</v>
      </c>
      <c r="S97" s="133">
        <v>6867.5</v>
      </c>
      <c r="T97" s="133">
        <v>53.735099337748345</v>
      </c>
      <c r="U97" s="133">
        <v>20</v>
      </c>
      <c r="V97" s="133">
        <v>16</v>
      </c>
      <c r="W97" s="243">
        <v>15.032141685798623</v>
      </c>
      <c r="X97" s="419"/>
      <c r="Y97" s="112"/>
      <c r="Z97" s="112"/>
      <c r="AA97" s="112"/>
      <c r="AB97" s="109"/>
      <c r="AC97" s="109"/>
      <c r="AD97" s="109"/>
      <c r="AE97" s="109"/>
      <c r="AF97" s="109"/>
    </row>
    <row r="98" spans="1:32" x14ac:dyDescent="0.25">
      <c r="A98" s="130">
        <v>668</v>
      </c>
      <c r="B98" s="131">
        <v>32.5</v>
      </c>
      <c r="C98" s="132">
        <v>0.27093596059113301</v>
      </c>
      <c r="D98" s="131">
        <v>5</v>
      </c>
      <c r="E98" s="133">
        <v>262.83636363636361</v>
      </c>
      <c r="F98" s="133">
        <v>11214</v>
      </c>
      <c r="G98" s="133">
        <v>82.13296398891967</v>
      </c>
      <c r="H98" s="133">
        <v>25</v>
      </c>
      <c r="I98" s="133">
        <v>25</v>
      </c>
      <c r="J98" s="243">
        <v>44.160883280757098</v>
      </c>
      <c r="K98" s="419"/>
      <c r="L98" s="109"/>
      <c r="M98" s="109"/>
      <c r="N98" s="130">
        <v>668</v>
      </c>
      <c r="O98" s="131">
        <v>24.5</v>
      </c>
      <c r="P98" s="132">
        <v>0.18074074074074073</v>
      </c>
      <c r="Q98" s="131">
        <v>2</v>
      </c>
      <c r="R98" s="133">
        <v>82.292732855680654</v>
      </c>
      <c r="S98" s="133">
        <v>6900</v>
      </c>
      <c r="T98" s="133">
        <v>53.820309505557688</v>
      </c>
      <c r="U98" s="133">
        <v>20</v>
      </c>
      <c r="V98" s="133">
        <v>16</v>
      </c>
      <c r="W98" s="243">
        <v>15.230645161290322</v>
      </c>
      <c r="X98" s="419"/>
      <c r="Y98" s="50"/>
      <c r="Z98" s="50"/>
      <c r="AA98" s="50"/>
      <c r="AB98" s="109"/>
      <c r="AC98" s="109"/>
      <c r="AD98" s="109"/>
      <c r="AE98" s="109"/>
      <c r="AF98" s="109"/>
    </row>
    <row r="99" spans="1:32" x14ac:dyDescent="0.25">
      <c r="A99" s="130">
        <v>675</v>
      </c>
      <c r="B99" s="131">
        <v>33</v>
      </c>
      <c r="C99" s="132">
        <v>0.28000000000000003</v>
      </c>
      <c r="D99" s="131">
        <v>7.2279999999999998</v>
      </c>
      <c r="E99" s="133">
        <v>318.18181818181819</v>
      </c>
      <c r="F99" s="133">
        <v>11794</v>
      </c>
      <c r="G99" s="133">
        <v>82.281124497991968</v>
      </c>
      <c r="H99" s="133">
        <v>25</v>
      </c>
      <c r="I99" s="133">
        <v>25</v>
      </c>
      <c r="J99" s="243">
        <v>83.086614173228341</v>
      </c>
      <c r="K99" s="419"/>
      <c r="L99" s="109"/>
      <c r="M99" s="109"/>
      <c r="N99" s="130">
        <v>675</v>
      </c>
      <c r="O99" s="131">
        <v>24.666666666666668</v>
      </c>
      <c r="P99" s="132">
        <v>0.1813664596273292</v>
      </c>
      <c r="Q99" s="131">
        <v>2</v>
      </c>
      <c r="R99" s="133">
        <v>83.333333333333329</v>
      </c>
      <c r="S99" s="133">
        <v>6958.9210526315792</v>
      </c>
      <c r="T99" s="133">
        <v>54.173913043478258</v>
      </c>
      <c r="U99" s="133">
        <v>21</v>
      </c>
      <c r="V99" s="133">
        <v>16</v>
      </c>
      <c r="W99" s="243">
        <v>15.247661990647963</v>
      </c>
      <c r="X99" s="419"/>
      <c r="Y99" s="50"/>
      <c r="Z99" s="50"/>
      <c r="AA99" s="50"/>
      <c r="AB99" s="109"/>
      <c r="AC99" s="109"/>
      <c r="AD99" s="109"/>
      <c r="AE99" s="109"/>
      <c r="AF99" s="109"/>
    </row>
    <row r="100" spans="1:32" x14ac:dyDescent="0.25">
      <c r="A100" s="130">
        <v>675</v>
      </c>
      <c r="B100" s="131">
        <v>33.200000000000003</v>
      </c>
      <c r="C100" s="132">
        <v>0.29810298102981031</v>
      </c>
      <c r="D100" s="131">
        <v>14</v>
      </c>
      <c r="E100" s="133">
        <v>526.31578947368416</v>
      </c>
      <c r="F100" s="133">
        <v>11991.333333333334</v>
      </c>
      <c r="G100" s="133">
        <v>86.289017341040463</v>
      </c>
      <c r="H100" s="133">
        <v>25</v>
      </c>
      <c r="I100" s="133">
        <v>25</v>
      </c>
      <c r="J100" s="243" t="s">
        <v>2010</v>
      </c>
      <c r="K100" s="419"/>
      <c r="L100" s="109"/>
      <c r="M100" s="109"/>
      <c r="N100" s="130">
        <v>675</v>
      </c>
      <c r="O100" s="131">
        <v>25</v>
      </c>
      <c r="P100" s="132">
        <v>0.18181818181818182</v>
      </c>
      <c r="Q100" s="131">
        <v>2</v>
      </c>
      <c r="R100" s="133">
        <v>83.333333333333329</v>
      </c>
      <c r="S100" s="133">
        <v>7017.5438596491231</v>
      </c>
      <c r="T100" s="133">
        <v>54.226337448559669</v>
      </c>
      <c r="U100" s="133">
        <v>21</v>
      </c>
      <c r="V100" s="133">
        <v>16</v>
      </c>
      <c r="W100" s="243">
        <v>15.253424657534246</v>
      </c>
      <c r="X100" s="419"/>
      <c r="Y100" s="112"/>
      <c r="Z100" s="50"/>
      <c r="AA100" s="112"/>
      <c r="AB100" s="109"/>
      <c r="AC100" s="109"/>
      <c r="AD100" s="109"/>
      <c r="AE100" s="109"/>
      <c r="AF100" s="109"/>
    </row>
    <row r="101" spans="1:32" x14ac:dyDescent="0.25">
      <c r="A101" s="130">
        <v>683</v>
      </c>
      <c r="B101" s="131">
        <v>34.4</v>
      </c>
      <c r="C101" s="132">
        <v>0.30115830115830117</v>
      </c>
      <c r="D101" s="131">
        <v>70</v>
      </c>
      <c r="E101" s="133">
        <v>2258.0645161290322</v>
      </c>
      <c r="F101" s="133">
        <v>12563.8</v>
      </c>
      <c r="G101" s="133">
        <v>88.228932584269657</v>
      </c>
      <c r="H101" s="133">
        <v>28</v>
      </c>
      <c r="I101" s="133">
        <v>25</v>
      </c>
      <c r="J101" s="243" t="s">
        <v>2010</v>
      </c>
      <c r="K101" s="419"/>
      <c r="L101" s="109"/>
      <c r="M101" s="109"/>
      <c r="N101" s="130">
        <v>683</v>
      </c>
      <c r="O101" s="131">
        <v>25</v>
      </c>
      <c r="P101" s="132">
        <v>0.18181818181818182</v>
      </c>
      <c r="Q101" s="115">
        <v>2</v>
      </c>
      <c r="R101" s="133">
        <v>83.333333333333329</v>
      </c>
      <c r="S101" s="133">
        <v>7048</v>
      </c>
      <c r="T101" s="133">
        <v>54.892183288409704</v>
      </c>
      <c r="U101" s="133">
        <v>21</v>
      </c>
      <c r="V101" s="133">
        <v>16</v>
      </c>
      <c r="W101" s="243">
        <v>15.350574712643677</v>
      </c>
      <c r="X101" s="419"/>
      <c r="Y101" s="112"/>
      <c r="Z101" s="50"/>
      <c r="AA101" s="50"/>
      <c r="AB101" s="109"/>
      <c r="AC101" s="109"/>
      <c r="AD101" s="109"/>
      <c r="AE101" s="109"/>
      <c r="AF101" s="109"/>
    </row>
    <row r="102" spans="1:32" x14ac:dyDescent="0.25">
      <c r="A102" s="130">
        <v>685</v>
      </c>
      <c r="B102" s="131">
        <v>34.5</v>
      </c>
      <c r="C102" s="132">
        <v>0.30324909747292417</v>
      </c>
      <c r="D102" s="131">
        <v>70</v>
      </c>
      <c r="E102" s="133">
        <v>5000</v>
      </c>
      <c r="F102" s="133">
        <v>12819.833333333334</v>
      </c>
      <c r="G102" s="133">
        <v>89.078864353312298</v>
      </c>
      <c r="H102" s="133">
        <v>28</v>
      </c>
      <c r="I102" s="133">
        <v>30</v>
      </c>
      <c r="J102" s="243" t="s">
        <v>2010</v>
      </c>
      <c r="K102" s="419"/>
      <c r="L102" s="109"/>
      <c r="M102" s="109"/>
      <c r="N102" s="130">
        <v>685</v>
      </c>
      <c r="O102" s="131">
        <v>25</v>
      </c>
      <c r="P102" s="132">
        <v>0.18292682926829268</v>
      </c>
      <c r="Q102" s="131">
        <v>2</v>
      </c>
      <c r="R102" s="133">
        <v>83.55795148247978</v>
      </c>
      <c r="S102" s="133">
        <v>7139</v>
      </c>
      <c r="T102" s="133">
        <v>55.111338100102145</v>
      </c>
      <c r="U102" s="133">
        <v>21</v>
      </c>
      <c r="V102" s="241">
        <v>16</v>
      </c>
      <c r="W102" s="243">
        <v>15.39708265802269</v>
      </c>
      <c r="X102" s="419"/>
      <c r="Y102" s="112"/>
      <c r="Z102" s="112"/>
      <c r="AA102" s="112"/>
      <c r="AB102" s="109"/>
      <c r="AC102" s="109"/>
      <c r="AD102" s="109"/>
      <c r="AE102" s="109"/>
      <c r="AF102" s="109"/>
    </row>
    <row r="103" spans="1:32" x14ac:dyDescent="0.25">
      <c r="A103" s="130">
        <v>686</v>
      </c>
      <c r="B103" s="131">
        <v>35</v>
      </c>
      <c r="C103" s="132">
        <v>0.3094170403587444</v>
      </c>
      <c r="D103" s="131" t="s">
        <v>2010</v>
      </c>
      <c r="E103" s="133" t="s">
        <v>2010</v>
      </c>
      <c r="F103" s="133">
        <v>12873.333333333334</v>
      </c>
      <c r="G103" s="133">
        <v>93.462574850299404</v>
      </c>
      <c r="H103" s="133">
        <v>28</v>
      </c>
      <c r="I103" s="133">
        <v>30</v>
      </c>
      <c r="J103" s="243" t="s">
        <v>2010</v>
      </c>
      <c r="K103" s="419"/>
      <c r="L103" s="109"/>
      <c r="M103" s="109"/>
      <c r="N103" s="130">
        <v>686</v>
      </c>
      <c r="O103" s="131">
        <v>25</v>
      </c>
      <c r="P103" s="132">
        <v>0.18407960199004975</v>
      </c>
      <c r="Q103" s="131">
        <v>2.0574712643678161</v>
      </c>
      <c r="R103" s="133">
        <v>83.743842364532014</v>
      </c>
      <c r="S103" s="133">
        <v>7158.4</v>
      </c>
      <c r="T103" s="133">
        <v>55.141449565798261</v>
      </c>
      <c r="U103" s="133">
        <v>21</v>
      </c>
      <c r="V103" s="133">
        <v>17</v>
      </c>
      <c r="W103" s="243">
        <v>15.424242424242424</v>
      </c>
      <c r="X103" s="419"/>
      <c r="Y103" s="112"/>
      <c r="Z103" s="112"/>
      <c r="AA103" s="50"/>
      <c r="AB103" s="109"/>
      <c r="AC103" s="109"/>
      <c r="AD103" s="109"/>
      <c r="AE103" s="109"/>
      <c r="AF103" s="109"/>
    </row>
    <row r="104" spans="1:32" x14ac:dyDescent="0.25">
      <c r="A104" s="130">
        <v>704</v>
      </c>
      <c r="B104" s="131">
        <v>35</v>
      </c>
      <c r="C104" s="132">
        <v>0.31861198738170349</v>
      </c>
      <c r="D104" s="131" t="s">
        <v>2010</v>
      </c>
      <c r="E104" s="133" t="s">
        <v>2010</v>
      </c>
      <c r="F104" s="133">
        <v>13000</v>
      </c>
      <c r="G104" s="133">
        <v>94.237215909090907</v>
      </c>
      <c r="H104" s="133">
        <v>28</v>
      </c>
      <c r="I104" s="133">
        <v>35</v>
      </c>
      <c r="J104" s="243" t="s">
        <v>2010</v>
      </c>
      <c r="K104" s="419"/>
      <c r="L104" s="109"/>
      <c r="M104" s="109"/>
      <c r="N104" s="130">
        <v>704</v>
      </c>
      <c r="O104" s="131">
        <v>25</v>
      </c>
      <c r="P104" s="132">
        <v>0.18487179487179486</v>
      </c>
      <c r="Q104" s="131">
        <v>2.0704225352112675</v>
      </c>
      <c r="R104" s="133">
        <v>84.375</v>
      </c>
      <c r="S104" s="133">
        <v>7187.5</v>
      </c>
      <c r="T104" s="133">
        <v>55.355660116246888</v>
      </c>
      <c r="U104" s="133">
        <v>21</v>
      </c>
      <c r="V104" s="133">
        <v>17</v>
      </c>
      <c r="W104" s="243">
        <v>15.443148111528574</v>
      </c>
      <c r="X104" s="419"/>
      <c r="Y104" s="112"/>
      <c r="Z104" s="112"/>
      <c r="AA104" s="112"/>
      <c r="AB104" s="109"/>
      <c r="AC104" s="109"/>
      <c r="AD104" s="109"/>
      <c r="AE104" s="109"/>
      <c r="AF104" s="109"/>
    </row>
    <row r="105" spans="1:32" x14ac:dyDescent="0.25">
      <c r="A105" s="130">
        <v>712</v>
      </c>
      <c r="B105" s="131">
        <v>35.764131193300763</v>
      </c>
      <c r="C105" s="132">
        <v>0.31972789115646261</v>
      </c>
      <c r="D105" s="131" t="s">
        <v>2010</v>
      </c>
      <c r="E105" s="133" t="s">
        <v>2010</v>
      </c>
      <c r="F105" s="133">
        <v>13954.5</v>
      </c>
      <c r="G105" s="133">
        <v>96.790849673202615</v>
      </c>
      <c r="H105" s="133">
        <v>28</v>
      </c>
      <c r="I105" s="133">
        <v>35</v>
      </c>
      <c r="J105" s="243" t="s">
        <v>2010</v>
      </c>
      <c r="K105" s="419"/>
      <c r="L105" s="109"/>
      <c r="M105" s="109"/>
      <c r="N105" s="130">
        <v>712</v>
      </c>
      <c r="O105" s="131">
        <v>25</v>
      </c>
      <c r="P105" s="132">
        <v>0.18494544109487701</v>
      </c>
      <c r="Q105" s="131">
        <v>2.0877192982456139</v>
      </c>
      <c r="R105" s="133">
        <v>85</v>
      </c>
      <c r="S105" s="133">
        <v>7205.6</v>
      </c>
      <c r="T105" s="133">
        <v>55.369861130207617</v>
      </c>
      <c r="U105" s="133">
        <v>21</v>
      </c>
      <c r="V105" s="133">
        <v>17</v>
      </c>
      <c r="W105" s="243">
        <v>15.450800915331808</v>
      </c>
      <c r="X105" s="419"/>
      <c r="Y105" s="112"/>
      <c r="Z105" s="50"/>
      <c r="AA105" s="112"/>
      <c r="AB105" s="109"/>
      <c r="AC105" s="109"/>
      <c r="AD105" s="109"/>
      <c r="AE105" s="109"/>
      <c r="AF105" s="109"/>
    </row>
    <row r="106" spans="1:32" x14ac:dyDescent="0.25">
      <c r="A106" s="130">
        <v>734</v>
      </c>
      <c r="B106" s="131">
        <v>36.666666666666664</v>
      </c>
      <c r="C106" s="132">
        <v>0.32386363636363635</v>
      </c>
      <c r="D106" s="131" t="s">
        <v>2010</v>
      </c>
      <c r="E106" s="133" t="s">
        <v>2010</v>
      </c>
      <c r="F106" s="133">
        <v>14119</v>
      </c>
      <c r="G106" s="133">
        <v>104.22628726287263</v>
      </c>
      <c r="H106" s="133">
        <v>33</v>
      </c>
      <c r="I106" s="133">
        <v>35</v>
      </c>
      <c r="J106" s="243" t="s">
        <v>2010</v>
      </c>
      <c r="K106" s="419"/>
      <c r="L106" s="109"/>
      <c r="M106" s="109"/>
      <c r="N106" s="130">
        <v>734</v>
      </c>
      <c r="O106" s="131">
        <v>25.1</v>
      </c>
      <c r="P106" s="132">
        <v>0.18512594962015194</v>
      </c>
      <c r="Q106" s="131">
        <v>2.1578947368421053</v>
      </c>
      <c r="R106" s="133">
        <v>85.171102661596962</v>
      </c>
      <c r="S106" s="133">
        <v>7237</v>
      </c>
      <c r="T106" s="133">
        <v>55.387962291515592</v>
      </c>
      <c r="U106" s="121">
        <v>21</v>
      </c>
      <c r="V106" s="133">
        <v>17</v>
      </c>
      <c r="W106" s="243">
        <v>15.612456747404844</v>
      </c>
      <c r="X106" s="419"/>
      <c r="Y106" s="112"/>
      <c r="Z106" s="112"/>
      <c r="AA106" s="112"/>
      <c r="AB106" s="109"/>
      <c r="AC106" s="109"/>
      <c r="AD106" s="109"/>
      <c r="AE106" s="109"/>
      <c r="AF106" s="109"/>
    </row>
    <row r="107" spans="1:32" x14ac:dyDescent="0.25">
      <c r="A107" s="130">
        <v>738</v>
      </c>
      <c r="B107" s="131">
        <v>36.666666666666664</v>
      </c>
      <c r="C107" s="132">
        <v>0.33033033033033032</v>
      </c>
      <c r="D107" s="131" t="s">
        <v>2010</v>
      </c>
      <c r="E107" s="133" t="s">
        <v>2010</v>
      </c>
      <c r="F107" s="133">
        <v>14902</v>
      </c>
      <c r="G107" s="133">
        <v>105.71590909090909</v>
      </c>
      <c r="H107" s="133"/>
      <c r="I107" s="133">
        <v>40</v>
      </c>
      <c r="J107" s="243" t="s">
        <v>2010</v>
      </c>
      <c r="K107" s="419"/>
      <c r="L107" s="109"/>
      <c r="M107" s="109"/>
      <c r="N107" s="130">
        <v>738</v>
      </c>
      <c r="O107" s="131">
        <v>25.1</v>
      </c>
      <c r="P107" s="132">
        <v>0.18561803932352536</v>
      </c>
      <c r="Q107" s="131">
        <v>2.1593206631621511</v>
      </c>
      <c r="R107" s="133">
        <v>85.217391304347828</v>
      </c>
      <c r="S107" s="133">
        <v>7278.5</v>
      </c>
      <c r="T107" s="133">
        <v>55.598765432098766</v>
      </c>
      <c r="U107" s="133">
        <v>21</v>
      </c>
      <c r="V107" s="133">
        <v>17</v>
      </c>
      <c r="W107" s="243">
        <v>15.690547263681593</v>
      </c>
      <c r="X107" s="419"/>
      <c r="Y107" s="112"/>
      <c r="Z107" s="50"/>
      <c r="AA107" s="112"/>
      <c r="AB107" s="109"/>
      <c r="AC107" s="109"/>
      <c r="AD107" s="109"/>
      <c r="AE107" s="109"/>
      <c r="AF107" s="109"/>
    </row>
    <row r="108" spans="1:32" x14ac:dyDescent="0.25">
      <c r="A108" s="130">
        <v>751</v>
      </c>
      <c r="B108" s="131">
        <v>44</v>
      </c>
      <c r="C108" s="132">
        <v>0.33333333333333331</v>
      </c>
      <c r="D108" s="131" t="s">
        <v>2010</v>
      </c>
      <c r="E108" s="133" t="s">
        <v>2010</v>
      </c>
      <c r="F108" s="133">
        <v>25000</v>
      </c>
      <c r="G108" s="133">
        <v>107.52688172043011</v>
      </c>
      <c r="H108" s="133"/>
      <c r="I108" s="133">
        <v>40</v>
      </c>
      <c r="J108" s="243" t="s">
        <v>2010</v>
      </c>
      <c r="K108" s="419"/>
      <c r="L108" s="109"/>
      <c r="M108" s="109"/>
      <c r="N108" s="130">
        <v>751</v>
      </c>
      <c r="O108" s="115">
        <v>25.2</v>
      </c>
      <c r="P108" s="132">
        <v>0.18564176939811458</v>
      </c>
      <c r="Q108" s="131">
        <v>2.1666666666666665</v>
      </c>
      <c r="R108" s="133">
        <v>85.714285714285708</v>
      </c>
      <c r="S108" s="133">
        <v>7283.666666666667</v>
      </c>
      <c r="T108" s="133">
        <v>56.478070175438596</v>
      </c>
      <c r="U108" s="133">
        <v>21</v>
      </c>
      <c r="V108" s="121">
        <v>17</v>
      </c>
      <c r="W108" s="243">
        <v>15.711552331254508</v>
      </c>
      <c r="X108" s="419"/>
      <c r="Y108" s="112"/>
      <c r="Z108" s="112"/>
      <c r="AA108" s="50"/>
      <c r="AB108" s="109"/>
      <c r="AC108" s="109"/>
      <c r="AD108" s="109"/>
      <c r="AE108" s="109"/>
      <c r="AF108" s="109"/>
    </row>
    <row r="109" spans="1:32" x14ac:dyDescent="0.25">
      <c r="A109" s="130">
        <v>763</v>
      </c>
      <c r="B109" s="131">
        <v>50.5</v>
      </c>
      <c r="C109" s="132">
        <v>0.35114503816793891</v>
      </c>
      <c r="D109" s="131" t="s">
        <v>2010</v>
      </c>
      <c r="E109" s="133" t="s">
        <v>2010</v>
      </c>
      <c r="F109" s="133">
        <v>71006</v>
      </c>
      <c r="G109" s="133">
        <v>108.03003003003003</v>
      </c>
      <c r="H109" s="133"/>
      <c r="I109" s="133">
        <v>45</v>
      </c>
      <c r="J109" s="243" t="s">
        <v>2010</v>
      </c>
      <c r="K109" s="419"/>
      <c r="L109" s="109"/>
      <c r="M109" s="109"/>
      <c r="N109" s="130">
        <v>763</v>
      </c>
      <c r="O109" s="131">
        <v>25.301204819277107</v>
      </c>
      <c r="P109" s="132">
        <v>0.18584070796460178</v>
      </c>
      <c r="Q109" s="131">
        <v>2.1749999999999998</v>
      </c>
      <c r="R109" s="133">
        <v>85.714285714285708</v>
      </c>
      <c r="S109" s="133">
        <v>7412.5</v>
      </c>
      <c r="T109" s="133">
        <v>56.85221674876847</v>
      </c>
      <c r="U109" s="133">
        <v>21</v>
      </c>
      <c r="V109" s="133">
        <v>18</v>
      </c>
      <c r="W109" s="243">
        <v>15.744414168937329</v>
      </c>
      <c r="X109" s="419"/>
      <c r="Y109" s="50"/>
      <c r="Z109" s="50"/>
      <c r="AA109" s="50"/>
      <c r="AB109" s="109"/>
      <c r="AC109" s="109"/>
      <c r="AD109" s="109"/>
      <c r="AE109" s="109"/>
      <c r="AF109" s="109"/>
    </row>
    <row r="110" spans="1:32" x14ac:dyDescent="0.25">
      <c r="A110" s="130">
        <v>785</v>
      </c>
      <c r="B110" s="131">
        <v>54</v>
      </c>
      <c r="C110" s="132">
        <v>0.35154394299287411</v>
      </c>
      <c r="D110" s="131" t="s">
        <v>2010</v>
      </c>
      <c r="E110" s="133" t="s">
        <v>2010</v>
      </c>
      <c r="F110" s="133" t="s">
        <v>2010</v>
      </c>
      <c r="G110" s="133">
        <v>128.28185328185327</v>
      </c>
      <c r="H110" s="133"/>
      <c r="I110" s="133"/>
      <c r="J110" s="243" t="s">
        <v>2010</v>
      </c>
      <c r="K110" s="419"/>
      <c r="L110" s="109"/>
      <c r="M110" s="109"/>
      <c r="N110" s="130">
        <v>785</v>
      </c>
      <c r="O110" s="131">
        <v>25.428571428571427</v>
      </c>
      <c r="P110" s="132">
        <v>0.18604651162790697</v>
      </c>
      <c r="Q110" s="131">
        <v>2.2142857142857144</v>
      </c>
      <c r="R110" s="133">
        <v>86.079685194294143</v>
      </c>
      <c r="S110" s="133">
        <v>7464</v>
      </c>
      <c r="T110" s="133">
        <v>57.188751926040062</v>
      </c>
      <c r="U110" s="133">
        <v>21</v>
      </c>
      <c r="V110" s="133">
        <v>18</v>
      </c>
      <c r="W110" s="243">
        <v>15.845044082286936</v>
      </c>
      <c r="X110" s="419"/>
      <c r="Y110" s="112"/>
      <c r="Z110" s="112"/>
      <c r="AA110" s="112"/>
      <c r="AB110" s="109"/>
      <c r="AC110" s="109"/>
      <c r="AD110" s="109"/>
      <c r="AE110" s="109"/>
      <c r="AF110" s="109"/>
    </row>
    <row r="111" spans="1:32" x14ac:dyDescent="0.25">
      <c r="A111" s="130">
        <v>793</v>
      </c>
      <c r="B111" s="131">
        <v>56</v>
      </c>
      <c r="C111" s="132">
        <v>0.36989247311827955</v>
      </c>
      <c r="D111" s="131" t="s">
        <v>2010</v>
      </c>
      <c r="E111" s="133" t="s">
        <v>2010</v>
      </c>
      <c r="F111" s="133" t="s">
        <v>2010</v>
      </c>
      <c r="G111" s="133">
        <v>133.48218527315913</v>
      </c>
      <c r="H111" s="133"/>
      <c r="I111" s="133"/>
      <c r="J111" s="243" t="s">
        <v>2010</v>
      </c>
      <c r="K111" s="419"/>
      <c r="L111" s="109"/>
      <c r="M111" s="109"/>
      <c r="N111" s="130">
        <v>793</v>
      </c>
      <c r="O111" s="131">
        <v>25.461904761904762</v>
      </c>
      <c r="P111" s="132">
        <v>0.18650168728908886</v>
      </c>
      <c r="Q111" s="131">
        <v>2.2298850574712645</v>
      </c>
      <c r="R111" s="133">
        <v>86.225895316804412</v>
      </c>
      <c r="S111" s="133">
        <v>7637.16</v>
      </c>
      <c r="T111" s="133">
        <v>57.2</v>
      </c>
      <c r="U111" s="133">
        <v>21</v>
      </c>
      <c r="V111" s="133">
        <v>18</v>
      </c>
      <c r="W111" s="243">
        <v>15.934653465346535</v>
      </c>
      <c r="X111" s="419"/>
      <c r="Y111" s="112"/>
      <c r="Z111" s="50"/>
      <c r="AA111" s="112"/>
      <c r="AB111" s="109"/>
      <c r="AC111" s="109"/>
      <c r="AD111" s="109"/>
      <c r="AE111" s="109"/>
      <c r="AF111" s="109"/>
    </row>
    <row r="112" spans="1:32" x14ac:dyDescent="0.25">
      <c r="A112" s="130">
        <v>797</v>
      </c>
      <c r="B112" s="131" t="s">
        <v>2010</v>
      </c>
      <c r="C112" s="132" t="s">
        <v>2010</v>
      </c>
      <c r="D112" s="131" t="s">
        <v>2010</v>
      </c>
      <c r="E112" s="133" t="s">
        <v>2010</v>
      </c>
      <c r="F112" s="133" t="s">
        <v>2010</v>
      </c>
      <c r="G112" s="133">
        <v>206.61157024793388</v>
      </c>
      <c r="H112" s="133"/>
      <c r="I112" s="133"/>
      <c r="J112" s="243" t="s">
        <v>2010</v>
      </c>
      <c r="K112" s="419"/>
      <c r="L112" s="109"/>
      <c r="M112" s="109"/>
      <c r="N112" s="130">
        <v>797</v>
      </c>
      <c r="O112" s="131">
        <v>25.5</v>
      </c>
      <c r="P112" s="132">
        <v>0.18723404255319148</v>
      </c>
      <c r="Q112" s="131">
        <v>2.2333333333333334</v>
      </c>
      <c r="R112" s="133">
        <v>86.338418862690702</v>
      </c>
      <c r="S112" s="133">
        <v>7750</v>
      </c>
      <c r="T112" s="133">
        <v>57.209005376344088</v>
      </c>
      <c r="U112" s="133">
        <v>21</v>
      </c>
      <c r="V112" s="133">
        <v>18</v>
      </c>
      <c r="W112" s="243">
        <v>15.951895043731778</v>
      </c>
      <c r="X112" s="419"/>
      <c r="Y112" s="112"/>
      <c r="Z112" s="112"/>
      <c r="AA112" s="112"/>
      <c r="AB112" s="109"/>
      <c r="AC112" s="109"/>
      <c r="AD112" s="109"/>
      <c r="AE112" s="109"/>
      <c r="AF112" s="109"/>
    </row>
    <row r="113" spans="1:32" x14ac:dyDescent="0.25">
      <c r="A113" s="130">
        <v>805</v>
      </c>
      <c r="B113" s="131" t="s">
        <v>2010</v>
      </c>
      <c r="C113" s="132" t="s">
        <v>2010</v>
      </c>
      <c r="D113" s="131" t="s">
        <v>2010</v>
      </c>
      <c r="E113" s="133" t="s">
        <v>2010</v>
      </c>
      <c r="F113" s="133" t="s">
        <v>2010</v>
      </c>
      <c r="G113" s="133">
        <v>631.16444444444448</v>
      </c>
      <c r="H113" s="133"/>
      <c r="I113" s="133"/>
      <c r="J113" s="243" t="s">
        <v>2010</v>
      </c>
      <c r="K113" s="419"/>
      <c r="L113" s="109"/>
      <c r="M113" s="109"/>
      <c r="N113" s="130">
        <v>805</v>
      </c>
      <c r="O113" s="131">
        <v>25.52183908045977</v>
      </c>
      <c r="P113" s="132">
        <v>0.187788906009245</v>
      </c>
      <c r="Q113" s="131">
        <v>2.2432432432432434</v>
      </c>
      <c r="R113" s="133">
        <v>86.666666666666671</v>
      </c>
      <c r="S113" s="133">
        <v>7804.0249999999996</v>
      </c>
      <c r="T113" s="133">
        <v>57.47972489464896</v>
      </c>
      <c r="U113" s="133">
        <v>21</v>
      </c>
      <c r="V113" s="133">
        <v>18</v>
      </c>
      <c r="W113" s="243">
        <v>15.955849942506708</v>
      </c>
      <c r="X113" s="419"/>
      <c r="Y113" s="50"/>
      <c r="Z113" s="50"/>
      <c r="AA113" s="112"/>
      <c r="AB113" s="109"/>
      <c r="AC113" s="109"/>
      <c r="AD113" s="109"/>
      <c r="AE113" s="109"/>
      <c r="AF113" s="109"/>
    </row>
    <row r="114" spans="1:32" x14ac:dyDescent="0.25">
      <c r="A114" s="130">
        <v>812</v>
      </c>
      <c r="B114" s="131" t="s">
        <v>2010</v>
      </c>
      <c r="C114" s="132" t="s">
        <v>2010</v>
      </c>
      <c r="D114" s="131" t="s">
        <v>2010</v>
      </c>
      <c r="E114" s="133" t="s">
        <v>2010</v>
      </c>
      <c r="F114" s="133" t="s">
        <v>2010</v>
      </c>
      <c r="G114" s="133" t="s">
        <v>2010</v>
      </c>
      <c r="H114" s="133"/>
      <c r="I114" s="133"/>
      <c r="J114" s="243" t="s">
        <v>2010</v>
      </c>
      <c r="K114" s="419"/>
      <c r="L114" s="109"/>
      <c r="M114" s="109"/>
      <c r="N114" s="130">
        <v>812</v>
      </c>
      <c r="O114" s="131">
        <v>25.6</v>
      </c>
      <c r="P114" s="132">
        <v>0.18819776714513556</v>
      </c>
      <c r="Q114" s="131">
        <v>2.25</v>
      </c>
      <c r="R114" s="133">
        <v>86.887835703001585</v>
      </c>
      <c r="S114" s="133">
        <v>7813.045454545455</v>
      </c>
      <c r="T114" s="133">
        <v>57.505635552284126</v>
      </c>
      <c r="U114" s="133">
        <v>21</v>
      </c>
      <c r="V114" s="133">
        <v>18</v>
      </c>
      <c r="W114" s="243">
        <v>16.126843657817108</v>
      </c>
      <c r="X114" s="419"/>
      <c r="Y114" s="112"/>
      <c r="Z114" s="50"/>
      <c r="AA114" s="50"/>
      <c r="AB114" s="109"/>
      <c r="AC114" s="109"/>
      <c r="AD114" s="109"/>
      <c r="AE114" s="109"/>
      <c r="AF114" s="109"/>
    </row>
    <row r="115" spans="1:32" x14ac:dyDescent="0.25">
      <c r="A115" s="130">
        <v>839</v>
      </c>
      <c r="B115" s="131" t="s">
        <v>2010</v>
      </c>
      <c r="C115" s="132" t="s">
        <v>2010</v>
      </c>
      <c r="D115" s="131" t="s">
        <v>2010</v>
      </c>
      <c r="E115" s="133" t="s">
        <v>2010</v>
      </c>
      <c r="F115" s="133" t="s">
        <v>2010</v>
      </c>
      <c r="G115" s="133" t="s">
        <v>2010</v>
      </c>
      <c r="H115" s="133"/>
      <c r="I115" s="133"/>
      <c r="J115" s="243" t="s">
        <v>2010</v>
      </c>
      <c r="K115" s="419"/>
      <c r="L115" s="109"/>
      <c r="M115" s="109"/>
      <c r="N115" s="130">
        <v>839</v>
      </c>
      <c r="O115" s="131">
        <v>25.666666666666668</v>
      </c>
      <c r="P115" s="132">
        <v>0.18849840255591055</v>
      </c>
      <c r="Q115" s="131">
        <v>2.2619047619047619</v>
      </c>
      <c r="R115" s="133">
        <v>86.956521739130437</v>
      </c>
      <c r="S115" s="133">
        <v>7817.333333333333</v>
      </c>
      <c r="T115" s="133">
        <v>57.514351320321467</v>
      </c>
      <c r="U115" s="133">
        <v>21</v>
      </c>
      <c r="V115" s="133">
        <v>18</v>
      </c>
      <c r="W115" s="243">
        <v>16.197189007761693</v>
      </c>
      <c r="X115" s="419"/>
      <c r="Y115" s="112"/>
      <c r="Z115" s="50"/>
      <c r="AA115" s="50"/>
      <c r="AB115" s="109"/>
      <c r="AC115" s="109"/>
      <c r="AD115" s="109"/>
      <c r="AE115" s="109"/>
      <c r="AF115" s="109"/>
    </row>
    <row r="116" spans="1:32" x14ac:dyDescent="0.25">
      <c r="A116" s="130">
        <v>847</v>
      </c>
      <c r="B116" s="131" t="s">
        <v>2010</v>
      </c>
      <c r="C116" s="132" t="s">
        <v>2010</v>
      </c>
      <c r="D116" s="131" t="s">
        <v>2010</v>
      </c>
      <c r="E116" s="133" t="s">
        <v>2010</v>
      </c>
      <c r="F116" s="133" t="s">
        <v>2010</v>
      </c>
      <c r="G116" s="133" t="s">
        <v>2010</v>
      </c>
      <c r="H116" s="133"/>
      <c r="I116" s="133"/>
      <c r="J116" s="243" t="s">
        <v>2010</v>
      </c>
      <c r="K116" s="419"/>
      <c r="L116" s="109"/>
      <c r="M116" s="109"/>
      <c r="N116" s="130">
        <v>847</v>
      </c>
      <c r="O116" s="131">
        <v>25.74712643678161</v>
      </c>
      <c r="P116" s="132">
        <v>0.1891891891891892</v>
      </c>
      <c r="Q116" s="131">
        <v>2.2988505747126435</v>
      </c>
      <c r="R116" s="133">
        <v>86.956521739130437</v>
      </c>
      <c r="S116" s="133">
        <v>7872.25</v>
      </c>
      <c r="T116" s="133">
        <v>57.896331738436999</v>
      </c>
      <c r="U116" s="133">
        <v>21</v>
      </c>
      <c r="V116" s="133">
        <v>18</v>
      </c>
      <c r="W116" s="243">
        <v>16.212693991245523</v>
      </c>
      <c r="X116" s="419"/>
      <c r="Y116" s="50"/>
      <c r="Z116" s="112"/>
      <c r="AA116" s="112"/>
      <c r="AB116" s="109"/>
      <c r="AC116" s="109"/>
      <c r="AD116" s="109"/>
      <c r="AE116" s="109"/>
      <c r="AF116" s="109"/>
    </row>
    <row r="117" spans="1:32" x14ac:dyDescent="0.25">
      <c r="A117" s="130">
        <v>868</v>
      </c>
      <c r="B117" s="131" t="s">
        <v>2010</v>
      </c>
      <c r="C117" s="132" t="s">
        <v>2010</v>
      </c>
      <c r="D117" s="131" t="s">
        <v>2010</v>
      </c>
      <c r="E117" s="133" t="s">
        <v>2010</v>
      </c>
      <c r="F117" s="133" t="s">
        <v>2010</v>
      </c>
      <c r="G117" s="133" t="s">
        <v>2010</v>
      </c>
      <c r="H117" s="133"/>
      <c r="I117" s="133"/>
      <c r="J117" s="243" t="s">
        <v>2010</v>
      </c>
      <c r="K117" s="419"/>
      <c r="L117" s="109"/>
      <c r="M117" s="109"/>
      <c r="N117" s="130">
        <v>868</v>
      </c>
      <c r="O117" s="131">
        <v>25.75</v>
      </c>
      <c r="P117" s="132">
        <v>0.1892744479495268</v>
      </c>
      <c r="Q117" s="131">
        <v>2.3333333333333335</v>
      </c>
      <c r="R117" s="133">
        <v>86.956521739130437</v>
      </c>
      <c r="S117" s="133">
        <v>7920</v>
      </c>
      <c r="T117" s="133">
        <v>58.456117873158234</v>
      </c>
      <c r="U117" s="133">
        <v>21</v>
      </c>
      <c r="V117" s="133">
        <v>18</v>
      </c>
      <c r="W117" s="243">
        <v>16.258536585365853</v>
      </c>
      <c r="X117" s="419"/>
      <c r="Y117" s="112"/>
      <c r="Z117" s="50"/>
      <c r="AA117" s="112"/>
      <c r="AB117" s="109"/>
      <c r="AC117" s="109"/>
      <c r="AD117" s="109"/>
      <c r="AE117" s="109"/>
      <c r="AF117" s="109"/>
    </row>
    <row r="118" spans="1:32" x14ac:dyDescent="0.25">
      <c r="A118" s="130">
        <v>871</v>
      </c>
      <c r="B118" s="131" t="s">
        <v>2010</v>
      </c>
      <c r="C118" s="132" t="s">
        <v>2010</v>
      </c>
      <c r="D118" s="131" t="s">
        <v>2010</v>
      </c>
      <c r="E118" s="133" t="s">
        <v>2010</v>
      </c>
      <c r="F118" s="133" t="s">
        <v>2010</v>
      </c>
      <c r="G118" s="133" t="s">
        <v>2010</v>
      </c>
      <c r="H118" s="133"/>
      <c r="I118" s="133"/>
      <c r="J118" s="243" t="s">
        <v>2010</v>
      </c>
      <c r="K118" s="419"/>
      <c r="L118" s="109"/>
      <c r="M118" s="109"/>
      <c r="N118" s="130">
        <v>871</v>
      </c>
      <c r="O118" s="131">
        <v>25.8</v>
      </c>
      <c r="P118" s="124">
        <v>0.19006691632389958</v>
      </c>
      <c r="Q118" s="131">
        <v>2.3333333333333335</v>
      </c>
      <c r="R118" s="133">
        <v>87.378640776699029</v>
      </c>
      <c r="S118" s="133">
        <v>8000</v>
      </c>
      <c r="T118" s="133">
        <v>58.502387584560289</v>
      </c>
      <c r="U118" s="133">
        <v>21</v>
      </c>
      <c r="V118" s="133">
        <v>18</v>
      </c>
      <c r="W118" s="243">
        <v>16.488805970149254</v>
      </c>
      <c r="X118" s="419"/>
      <c r="Y118" s="112"/>
      <c r="Z118" s="50"/>
      <c r="AA118" s="112"/>
      <c r="AB118" s="109"/>
      <c r="AC118" s="109"/>
      <c r="AD118" s="109"/>
      <c r="AE118" s="109"/>
      <c r="AF118" s="109"/>
    </row>
    <row r="119" spans="1:32" x14ac:dyDescent="0.25">
      <c r="A119" s="130">
        <v>871</v>
      </c>
      <c r="B119" s="131" t="s">
        <v>2010</v>
      </c>
      <c r="C119" s="132" t="s">
        <v>2010</v>
      </c>
      <c r="D119" s="131" t="s">
        <v>2010</v>
      </c>
      <c r="E119" s="133" t="s">
        <v>2010</v>
      </c>
      <c r="F119" s="133" t="s">
        <v>2010</v>
      </c>
      <c r="G119" s="133" t="s">
        <v>2010</v>
      </c>
      <c r="H119" s="133"/>
      <c r="I119" s="133"/>
      <c r="J119" s="243" t="s">
        <v>2010</v>
      </c>
      <c r="K119" s="419"/>
      <c r="L119" s="109"/>
      <c r="M119" s="109"/>
      <c r="N119" s="130">
        <v>871</v>
      </c>
      <c r="O119" s="131">
        <v>25.918367346938776</v>
      </c>
      <c r="P119" s="132">
        <v>0.19018404907975461</v>
      </c>
      <c r="Q119" s="131">
        <v>2.3333333333333335</v>
      </c>
      <c r="R119" s="133">
        <v>87.5</v>
      </c>
      <c r="S119" s="133">
        <v>8093.5555555555557</v>
      </c>
      <c r="T119" s="133">
        <v>58.754545454545458</v>
      </c>
      <c r="U119" s="133">
        <v>21</v>
      </c>
      <c r="V119" s="133">
        <v>18</v>
      </c>
      <c r="W119" s="243">
        <v>16.492125984251967</v>
      </c>
      <c r="X119" s="419"/>
      <c r="Y119" s="50"/>
      <c r="Z119" s="50"/>
      <c r="AA119" s="112"/>
      <c r="AB119" s="109"/>
      <c r="AC119" s="109"/>
      <c r="AD119" s="109"/>
      <c r="AE119" s="109"/>
      <c r="AF119" s="109"/>
    </row>
    <row r="120" spans="1:32" x14ac:dyDescent="0.25">
      <c r="A120" s="130">
        <v>874</v>
      </c>
      <c r="B120" s="131" t="s">
        <v>2010</v>
      </c>
      <c r="C120" s="132" t="s">
        <v>2010</v>
      </c>
      <c r="D120" s="131" t="s">
        <v>2010</v>
      </c>
      <c r="E120" s="133" t="s">
        <v>2010</v>
      </c>
      <c r="F120" s="133" t="s">
        <v>2010</v>
      </c>
      <c r="G120" s="133" t="s">
        <v>2010</v>
      </c>
      <c r="H120" s="133"/>
      <c r="I120" s="133"/>
      <c r="J120" s="243" t="s">
        <v>2010</v>
      </c>
      <c r="K120" s="419"/>
      <c r="L120" s="109"/>
      <c r="M120" s="109"/>
      <c r="N120" s="130">
        <v>874</v>
      </c>
      <c r="O120" s="131">
        <v>25.981981981981981</v>
      </c>
      <c r="P120" s="132">
        <v>0.19021090330282531</v>
      </c>
      <c r="Q120" s="131">
        <v>2.3333333333333335</v>
      </c>
      <c r="R120" s="133">
        <v>88.757396449704146</v>
      </c>
      <c r="S120" s="133">
        <v>8167.583333333333</v>
      </c>
      <c r="T120" s="133">
        <v>58.812949640287769</v>
      </c>
      <c r="U120" s="133">
        <v>21</v>
      </c>
      <c r="V120" s="133">
        <v>18</v>
      </c>
      <c r="W120" s="243">
        <v>16.493005225012642</v>
      </c>
      <c r="X120" s="419"/>
      <c r="Y120" s="50"/>
      <c r="Z120" s="50"/>
      <c r="AA120" s="112"/>
      <c r="AB120" s="109"/>
      <c r="AC120" s="109"/>
      <c r="AD120" s="109"/>
      <c r="AE120" s="109"/>
      <c r="AF120" s="109"/>
    </row>
    <row r="121" spans="1:32" x14ac:dyDescent="0.25">
      <c r="A121" s="130">
        <v>880</v>
      </c>
      <c r="B121" s="131" t="s">
        <v>2010</v>
      </c>
      <c r="C121" s="132" t="s">
        <v>2010</v>
      </c>
      <c r="D121" s="131" t="s">
        <v>2010</v>
      </c>
      <c r="E121" s="133" t="s">
        <v>2010</v>
      </c>
      <c r="F121" s="133" t="s">
        <v>2010</v>
      </c>
      <c r="G121" s="133" t="s">
        <v>2010</v>
      </c>
      <c r="H121" s="133"/>
      <c r="I121" s="133"/>
      <c r="J121" s="243" t="s">
        <v>2010</v>
      </c>
      <c r="K121" s="419"/>
      <c r="L121" s="109"/>
      <c r="M121" s="109"/>
      <c r="N121" s="130">
        <v>880</v>
      </c>
      <c r="O121" s="131">
        <v>26</v>
      </c>
      <c r="P121" s="132">
        <v>0.19047619047619047</v>
      </c>
      <c r="Q121" s="131">
        <v>2.3333333333333335</v>
      </c>
      <c r="R121" s="133">
        <v>88.888888888888886</v>
      </c>
      <c r="S121" s="133">
        <v>8175</v>
      </c>
      <c r="T121" s="133">
        <v>58.823722627737226</v>
      </c>
      <c r="U121" s="133">
        <v>21</v>
      </c>
      <c r="V121" s="133">
        <v>18</v>
      </c>
      <c r="W121" s="243">
        <v>16.763157894736842</v>
      </c>
      <c r="X121" s="419"/>
      <c r="Y121" s="50"/>
      <c r="Z121" s="112"/>
      <c r="AA121" s="50"/>
      <c r="AB121" s="109"/>
      <c r="AC121" s="109"/>
      <c r="AD121" s="109"/>
      <c r="AE121" s="109"/>
      <c r="AF121" s="109"/>
    </row>
    <row r="122" spans="1:32" x14ac:dyDescent="0.25">
      <c r="A122" s="130">
        <v>979</v>
      </c>
      <c r="B122" s="131" t="s">
        <v>2010</v>
      </c>
      <c r="C122" s="132" t="s">
        <v>2010</v>
      </c>
      <c r="D122" s="131" t="s">
        <v>2010</v>
      </c>
      <c r="E122" s="133" t="s">
        <v>2010</v>
      </c>
      <c r="F122" s="133" t="s">
        <v>2010</v>
      </c>
      <c r="G122" s="133" t="s">
        <v>2010</v>
      </c>
      <c r="H122" s="133"/>
      <c r="I122" s="133"/>
      <c r="J122" s="243" t="s">
        <v>2010</v>
      </c>
      <c r="K122" s="419"/>
      <c r="L122" s="109"/>
      <c r="M122" s="109"/>
      <c r="N122" s="130">
        <v>979</v>
      </c>
      <c r="O122" s="131">
        <v>26</v>
      </c>
      <c r="P122" s="132">
        <v>0.1927437641723356</v>
      </c>
      <c r="Q122" s="131">
        <v>2.375</v>
      </c>
      <c r="R122" s="133">
        <v>89.285714285714292</v>
      </c>
      <c r="S122" s="133">
        <v>8247.8888888888887</v>
      </c>
      <c r="T122" s="133">
        <v>58.835515889565436</v>
      </c>
      <c r="U122" s="121">
        <v>21</v>
      </c>
      <c r="V122" s="133">
        <v>18</v>
      </c>
      <c r="W122" s="243">
        <v>16.776990553306344</v>
      </c>
      <c r="X122" s="419"/>
      <c r="Y122" s="112"/>
      <c r="Z122" s="112"/>
      <c r="AA122" s="50"/>
      <c r="AB122" s="109"/>
      <c r="AC122" s="109"/>
      <c r="AD122" s="109"/>
      <c r="AE122" s="109"/>
      <c r="AF122" s="109"/>
    </row>
    <row r="123" spans="1:32" ht="15.75" thickBot="1" x14ac:dyDescent="0.3">
      <c r="A123" s="134">
        <v>985</v>
      </c>
      <c r="B123" s="135" t="s">
        <v>2010</v>
      </c>
      <c r="C123" s="136" t="s">
        <v>2010</v>
      </c>
      <c r="D123" s="135" t="s">
        <v>2010</v>
      </c>
      <c r="E123" s="137" t="s">
        <v>2010</v>
      </c>
      <c r="F123" s="137" t="s">
        <v>2010</v>
      </c>
      <c r="G123" s="137" t="s">
        <v>2010</v>
      </c>
      <c r="H123" s="137"/>
      <c r="I123" s="137"/>
      <c r="J123" s="244" t="s">
        <v>2010</v>
      </c>
      <c r="K123" s="420"/>
      <c r="L123" s="109"/>
      <c r="M123" s="109"/>
      <c r="N123" s="130">
        <v>985</v>
      </c>
      <c r="O123" s="131">
        <v>26</v>
      </c>
      <c r="P123" s="132">
        <v>0.19289340101522842</v>
      </c>
      <c r="Q123" s="131">
        <v>2.3846153846153846</v>
      </c>
      <c r="R123" s="133">
        <v>89.552238805970148</v>
      </c>
      <c r="S123" s="133">
        <v>8284.5</v>
      </c>
      <c r="T123" s="133">
        <v>58.891743119266053</v>
      </c>
      <c r="U123" s="133">
        <v>21</v>
      </c>
      <c r="V123" s="133">
        <v>19</v>
      </c>
      <c r="W123" s="243">
        <v>16.887966804979254</v>
      </c>
      <c r="X123" s="419"/>
      <c r="Y123" s="50"/>
      <c r="Z123" s="112"/>
      <c r="AA123" s="112"/>
      <c r="AB123" s="109"/>
      <c r="AC123" s="109"/>
      <c r="AD123" s="109"/>
      <c r="AE123" s="109"/>
      <c r="AF123" s="109"/>
    </row>
    <row r="124" spans="1:32" ht="15" customHeight="1" x14ac:dyDescent="0.25">
      <c r="A124" s="126">
        <v>1005</v>
      </c>
      <c r="B124" s="127">
        <v>0.3056379821958457</v>
      </c>
      <c r="C124" s="128">
        <v>8.2417582417582416E-2</v>
      </c>
      <c r="D124" s="127">
        <v>2.8189910979228485E-2</v>
      </c>
      <c r="E124" s="129">
        <v>13.157894736842104</v>
      </c>
      <c r="F124" s="129">
        <v>8.2142857142857135</v>
      </c>
      <c r="G124" s="129">
        <v>4.7599337748344371E-2</v>
      </c>
      <c r="H124" s="129">
        <v>13</v>
      </c>
      <c r="I124" s="129">
        <v>5</v>
      </c>
      <c r="J124" s="242">
        <v>5.8895542248835664</v>
      </c>
      <c r="K124" s="418" t="s">
        <v>2016</v>
      </c>
      <c r="L124" s="109"/>
      <c r="M124" s="109"/>
      <c r="N124" s="130">
        <v>1005</v>
      </c>
      <c r="O124" s="131">
        <v>26.25</v>
      </c>
      <c r="P124" s="132">
        <v>0.19305019305019305</v>
      </c>
      <c r="Q124" s="131">
        <v>2.4</v>
      </c>
      <c r="R124" s="133">
        <v>89.721254355400703</v>
      </c>
      <c r="S124" s="133">
        <v>8500</v>
      </c>
      <c r="T124" s="133">
        <v>58.997050147492622</v>
      </c>
      <c r="U124" s="133">
        <v>21</v>
      </c>
      <c r="V124" s="133">
        <v>19</v>
      </c>
      <c r="W124" s="243">
        <v>16.947653919175483</v>
      </c>
      <c r="X124" s="419"/>
      <c r="Y124" s="50"/>
      <c r="Z124" s="112"/>
      <c r="AA124" s="50"/>
      <c r="AB124" s="109"/>
      <c r="AC124" s="109"/>
      <c r="AD124" s="109"/>
      <c r="AE124" s="109"/>
      <c r="AF124" s="109"/>
    </row>
    <row r="125" spans="1:32" x14ac:dyDescent="0.25">
      <c r="A125" s="130">
        <v>1010</v>
      </c>
      <c r="B125" s="131">
        <v>13.777777777777779</v>
      </c>
      <c r="C125" s="132">
        <v>8.8532883642495785E-2</v>
      </c>
      <c r="D125" s="131">
        <v>0.36842105263157893</v>
      </c>
      <c r="E125" s="133">
        <v>36.036036036036037</v>
      </c>
      <c r="F125" s="133">
        <v>106.05044510385757</v>
      </c>
      <c r="G125" s="133">
        <v>21.057692307692307</v>
      </c>
      <c r="H125" s="133">
        <v>15</v>
      </c>
      <c r="I125" s="133">
        <v>7</v>
      </c>
      <c r="J125" s="243">
        <v>7.463743676222597</v>
      </c>
      <c r="K125" s="419"/>
      <c r="L125" s="109"/>
      <c r="M125" s="109"/>
      <c r="N125" s="130">
        <v>1010</v>
      </c>
      <c r="O125" s="131">
        <v>26.333333333333332</v>
      </c>
      <c r="P125" s="132">
        <v>0.19470046082949308</v>
      </c>
      <c r="Q125" s="131">
        <v>2.4</v>
      </c>
      <c r="R125" s="133">
        <v>90.07386056566385</v>
      </c>
      <c r="S125" s="133">
        <v>8500</v>
      </c>
      <c r="T125" s="133">
        <v>59.143661971830987</v>
      </c>
      <c r="U125" s="133">
        <v>21</v>
      </c>
      <c r="V125" s="133">
        <v>19</v>
      </c>
      <c r="W125" s="243">
        <v>17.041297935103245</v>
      </c>
      <c r="X125" s="419"/>
      <c r="Y125" s="50"/>
      <c r="Z125" s="112"/>
      <c r="AA125" s="112"/>
      <c r="AB125" s="109"/>
      <c r="AC125" s="109"/>
      <c r="AD125" s="109"/>
      <c r="AE125" s="109"/>
      <c r="AF125" s="109"/>
    </row>
    <row r="126" spans="1:32" x14ac:dyDescent="0.25">
      <c r="A126" s="130">
        <v>1010</v>
      </c>
      <c r="B126" s="131">
        <v>14.583333333333334</v>
      </c>
      <c r="C126" s="132">
        <v>0.12184115523465704</v>
      </c>
      <c r="D126" s="131">
        <v>1.1859999999999999</v>
      </c>
      <c r="E126" s="133">
        <v>50</v>
      </c>
      <c r="F126" s="133">
        <v>4333.333333333333</v>
      </c>
      <c r="G126" s="133">
        <v>25.948103792415171</v>
      </c>
      <c r="H126" s="133">
        <v>15</v>
      </c>
      <c r="I126" s="133">
        <v>9</v>
      </c>
      <c r="J126" s="243">
        <v>8.5861182519280206</v>
      </c>
      <c r="K126" s="419"/>
      <c r="L126" s="109"/>
      <c r="M126" s="109"/>
      <c r="N126" s="130">
        <v>1010</v>
      </c>
      <c r="O126" s="131">
        <v>26.555555555555557</v>
      </c>
      <c r="P126" s="132">
        <v>0.19718309859154928</v>
      </c>
      <c r="Q126" s="131">
        <v>2.4545454545454546</v>
      </c>
      <c r="R126" s="133">
        <v>90.452261306532662</v>
      </c>
      <c r="S126" s="133">
        <v>8524.3661971830988</v>
      </c>
      <c r="T126" s="133">
        <v>59.765572702563063</v>
      </c>
      <c r="U126" s="133">
        <v>21</v>
      </c>
      <c r="V126" s="133">
        <v>19</v>
      </c>
      <c r="W126" s="243">
        <v>17.043430656934305</v>
      </c>
      <c r="X126" s="419"/>
      <c r="Y126" s="112"/>
      <c r="Z126" s="112"/>
      <c r="AA126" s="50"/>
      <c r="AB126" s="109"/>
      <c r="AC126" s="109"/>
      <c r="AD126" s="109"/>
      <c r="AE126" s="109"/>
      <c r="AF126" s="109"/>
    </row>
    <row r="127" spans="1:32" x14ac:dyDescent="0.25">
      <c r="A127" s="130">
        <v>1012</v>
      </c>
      <c r="B127" s="131">
        <v>14.84</v>
      </c>
      <c r="C127" s="132">
        <v>0.12365591397849462</v>
      </c>
      <c r="D127" s="131">
        <v>1.1904761904761905</v>
      </c>
      <c r="E127" s="133">
        <v>57.736720554272516</v>
      </c>
      <c r="F127" s="133">
        <v>4821.5238095238092</v>
      </c>
      <c r="G127" s="133">
        <v>31.283419023136247</v>
      </c>
      <c r="H127" s="133">
        <v>15</v>
      </c>
      <c r="I127" s="133">
        <v>10</v>
      </c>
      <c r="J127" s="243">
        <v>8.6075224856909234</v>
      </c>
      <c r="K127" s="419"/>
      <c r="L127" s="109"/>
      <c r="M127" s="109"/>
      <c r="N127" s="130">
        <v>1012</v>
      </c>
      <c r="O127" s="131">
        <v>26.6</v>
      </c>
      <c r="P127" s="132">
        <v>0.19753086419753085</v>
      </c>
      <c r="Q127" s="131">
        <v>2.5</v>
      </c>
      <c r="R127" s="133">
        <v>90.909090909090907</v>
      </c>
      <c r="S127" s="133">
        <v>8544.2000000000007</v>
      </c>
      <c r="T127" s="133">
        <v>60</v>
      </c>
      <c r="U127" s="133">
        <v>21</v>
      </c>
      <c r="V127" s="133">
        <v>20</v>
      </c>
      <c r="W127" s="243">
        <v>17.137931034482758</v>
      </c>
      <c r="X127" s="419"/>
      <c r="Y127" s="112"/>
      <c r="Z127" s="50"/>
      <c r="AA127" s="50"/>
      <c r="AB127" s="109"/>
      <c r="AC127" s="109"/>
      <c r="AD127" s="109"/>
      <c r="AE127" s="109"/>
      <c r="AF127" s="109"/>
    </row>
    <row r="128" spans="1:32" x14ac:dyDescent="0.25">
      <c r="A128" s="130">
        <v>1026</v>
      </c>
      <c r="B128" s="131">
        <v>18.649999999999999</v>
      </c>
      <c r="C128" s="132">
        <v>0.12512124151309409</v>
      </c>
      <c r="D128" s="131">
        <v>1.2</v>
      </c>
      <c r="E128" s="133">
        <v>64.86486486486487</v>
      </c>
      <c r="F128" s="133">
        <v>5036.78125</v>
      </c>
      <c r="G128" s="133">
        <v>35.619800332778702</v>
      </c>
      <c r="H128" s="133">
        <v>15</v>
      </c>
      <c r="I128" s="133">
        <v>10</v>
      </c>
      <c r="J128" s="243">
        <v>9.3817689530685922</v>
      </c>
      <c r="K128" s="419"/>
      <c r="L128" s="109"/>
      <c r="M128" s="109"/>
      <c r="N128" s="130">
        <v>1026</v>
      </c>
      <c r="O128" s="131">
        <v>26.75</v>
      </c>
      <c r="P128" s="132">
        <v>0.19774569903104608</v>
      </c>
      <c r="Q128" s="131">
        <v>2.5</v>
      </c>
      <c r="R128" s="133">
        <v>90.909090909090907</v>
      </c>
      <c r="S128" s="133">
        <v>8571.25</v>
      </c>
      <c r="T128" s="133">
        <v>60.679611650485434</v>
      </c>
      <c r="U128" s="133">
        <v>21</v>
      </c>
      <c r="V128" s="133">
        <v>20</v>
      </c>
      <c r="W128" s="243">
        <v>17.298136645962732</v>
      </c>
      <c r="X128" s="419"/>
      <c r="Y128" s="112"/>
      <c r="Z128" s="112"/>
      <c r="AA128" s="50"/>
      <c r="AB128" s="109"/>
      <c r="AC128" s="109"/>
      <c r="AD128" s="109"/>
      <c r="AE128" s="109"/>
      <c r="AF128" s="109"/>
    </row>
    <row r="129" spans="1:32" x14ac:dyDescent="0.25">
      <c r="A129" s="130">
        <v>1031</v>
      </c>
      <c r="B129" s="131">
        <v>19.444444444444443</v>
      </c>
      <c r="C129" s="132">
        <v>0.1377245508982036</v>
      </c>
      <c r="D129" s="131">
        <v>1.24</v>
      </c>
      <c r="E129" s="133">
        <v>66.225165562913901</v>
      </c>
      <c r="F129" s="133">
        <v>5083.333333333333</v>
      </c>
      <c r="G129" s="133">
        <v>35.72144112478032</v>
      </c>
      <c r="H129" s="133">
        <v>15</v>
      </c>
      <c r="I129" s="133">
        <v>10</v>
      </c>
      <c r="J129" s="243">
        <v>9.5232945091514143</v>
      </c>
      <c r="K129" s="419"/>
      <c r="L129" s="109"/>
      <c r="M129" s="109"/>
      <c r="N129" s="130">
        <v>1031</v>
      </c>
      <c r="O129" s="131">
        <v>26.875</v>
      </c>
      <c r="P129" s="132">
        <v>0.19886363636363635</v>
      </c>
      <c r="Q129" s="131">
        <v>2.5</v>
      </c>
      <c r="R129" s="133">
        <v>90.909090909090907</v>
      </c>
      <c r="S129" s="133">
        <v>8617.6666666666661</v>
      </c>
      <c r="T129" s="133">
        <v>61.357894736842105</v>
      </c>
      <c r="U129" s="133">
        <v>21</v>
      </c>
      <c r="V129" s="133">
        <v>20</v>
      </c>
      <c r="W129" s="243">
        <v>17.299259259259259</v>
      </c>
      <c r="X129" s="419"/>
      <c r="Y129" s="50"/>
      <c r="Z129" s="112"/>
      <c r="AA129" s="50"/>
      <c r="AB129" s="109"/>
      <c r="AC129" s="109"/>
      <c r="AD129" s="109"/>
      <c r="AE129" s="109"/>
      <c r="AF129" s="109"/>
    </row>
    <row r="130" spans="1:32" x14ac:dyDescent="0.25">
      <c r="A130" s="130">
        <v>1116</v>
      </c>
      <c r="B130" s="131">
        <v>19.666666666666668</v>
      </c>
      <c r="C130" s="132">
        <v>0.14448924731182797</v>
      </c>
      <c r="D130" s="131">
        <v>1.3333333333333333</v>
      </c>
      <c r="E130" s="133">
        <v>67.551266586248488</v>
      </c>
      <c r="F130" s="133">
        <v>5110</v>
      </c>
      <c r="G130" s="133">
        <v>38.785834738617204</v>
      </c>
      <c r="H130" s="133">
        <v>16</v>
      </c>
      <c r="I130" s="133">
        <v>10</v>
      </c>
      <c r="J130" s="243">
        <v>9.6219325153374236</v>
      </c>
      <c r="K130" s="419"/>
      <c r="L130" s="109"/>
      <c r="M130" s="109"/>
      <c r="N130" s="130">
        <v>1116</v>
      </c>
      <c r="O130" s="131">
        <v>26.875</v>
      </c>
      <c r="P130" s="132">
        <v>0.19888475836431227</v>
      </c>
      <c r="Q130" s="131">
        <v>2.5</v>
      </c>
      <c r="R130" s="133">
        <v>91.666666666666671</v>
      </c>
      <c r="S130" s="133">
        <v>8634.0769230769238</v>
      </c>
      <c r="T130" s="133">
        <v>61.472260642385123</v>
      </c>
      <c r="U130" s="133">
        <v>21</v>
      </c>
      <c r="V130" s="133">
        <v>20</v>
      </c>
      <c r="W130" s="243">
        <v>17.370740856517664</v>
      </c>
      <c r="X130" s="419"/>
      <c r="Y130" s="50"/>
      <c r="Z130" s="112"/>
      <c r="AA130" s="50"/>
      <c r="AB130" s="109"/>
      <c r="AC130" s="109"/>
      <c r="AD130" s="109"/>
      <c r="AE130" s="109"/>
      <c r="AF130" s="109"/>
    </row>
    <row r="131" spans="1:32" x14ac:dyDescent="0.25">
      <c r="A131" s="130">
        <v>1145</v>
      </c>
      <c r="B131" s="131">
        <v>20</v>
      </c>
      <c r="C131" s="132">
        <v>0.14717348927875243</v>
      </c>
      <c r="D131" s="131">
        <v>1.3548387096774193</v>
      </c>
      <c r="E131" s="133">
        <v>67.741935483870961</v>
      </c>
      <c r="F131" s="133">
        <v>5320.05</v>
      </c>
      <c r="G131" s="133">
        <v>39.008176614881442</v>
      </c>
      <c r="H131" s="133">
        <v>16</v>
      </c>
      <c r="I131" s="133">
        <v>10</v>
      </c>
      <c r="J131" s="243">
        <v>9.9546044098573283</v>
      </c>
      <c r="K131" s="419"/>
      <c r="L131" s="109"/>
      <c r="M131" s="109"/>
      <c r="N131" s="130">
        <v>1145</v>
      </c>
      <c r="O131" s="131">
        <v>27</v>
      </c>
      <c r="P131" s="132">
        <v>0.19896492236917768</v>
      </c>
      <c r="Q131" s="131">
        <v>2.5116279069767442</v>
      </c>
      <c r="R131" s="133">
        <v>92.130115424973766</v>
      </c>
      <c r="S131" s="133">
        <v>8684.6153846153848</v>
      </c>
      <c r="T131" s="133">
        <v>61.602962962962962</v>
      </c>
      <c r="U131" s="133">
        <v>21</v>
      </c>
      <c r="V131" s="133">
        <v>20</v>
      </c>
      <c r="W131" s="243">
        <v>17.374607255069979</v>
      </c>
      <c r="X131" s="419"/>
      <c r="Y131" s="50"/>
      <c r="Z131" s="112"/>
      <c r="AA131" s="112"/>
      <c r="AB131" s="109"/>
      <c r="AC131" s="109"/>
      <c r="AD131" s="109"/>
      <c r="AE131" s="109"/>
      <c r="AF131" s="109"/>
    </row>
    <row r="132" spans="1:32" x14ac:dyDescent="0.25">
      <c r="A132" s="130">
        <v>1186</v>
      </c>
      <c r="B132" s="131">
        <v>20</v>
      </c>
      <c r="C132" s="132">
        <v>0.1480865224625624</v>
      </c>
      <c r="D132" s="131">
        <v>1.375</v>
      </c>
      <c r="E132" s="133">
        <v>68.041237113402062</v>
      </c>
      <c r="F132" s="133">
        <v>5521.7777777777774</v>
      </c>
      <c r="G132" s="133">
        <v>39.204381512156026</v>
      </c>
      <c r="H132" s="133">
        <v>17</v>
      </c>
      <c r="I132" s="133">
        <v>11</v>
      </c>
      <c r="J132" s="243">
        <v>11.839961202715809</v>
      </c>
      <c r="K132" s="419"/>
      <c r="L132" s="109"/>
      <c r="M132" s="109"/>
      <c r="N132" s="130">
        <v>1186</v>
      </c>
      <c r="O132" s="131">
        <v>27.083333333333332</v>
      </c>
      <c r="P132" s="132">
        <v>0.19924098671726756</v>
      </c>
      <c r="Q132" s="131">
        <v>2.6</v>
      </c>
      <c r="R132" s="133">
        <v>92.233009708737868</v>
      </c>
      <c r="S132" s="133">
        <v>8739.3333333333339</v>
      </c>
      <c r="T132" s="133">
        <v>61.705882352941174</v>
      </c>
      <c r="U132" s="133">
        <v>22</v>
      </c>
      <c r="V132" s="133">
        <v>20</v>
      </c>
      <c r="W132" s="243">
        <v>17.510725229826352</v>
      </c>
      <c r="X132" s="419"/>
      <c r="Y132" s="50"/>
      <c r="Z132" s="112"/>
      <c r="AA132" s="50"/>
      <c r="AB132" s="109"/>
      <c r="AC132" s="109"/>
      <c r="AD132" s="109"/>
      <c r="AE132" s="109"/>
      <c r="AF132" s="109"/>
    </row>
    <row r="133" spans="1:32" x14ac:dyDescent="0.25">
      <c r="A133" s="130">
        <v>1202</v>
      </c>
      <c r="B133" s="131">
        <v>20</v>
      </c>
      <c r="C133" s="132">
        <v>0.15305067218200621</v>
      </c>
      <c r="D133" s="131">
        <v>1.4285714285714286</v>
      </c>
      <c r="E133" s="133">
        <v>69.105691056910572</v>
      </c>
      <c r="F133" s="133">
        <v>5662.85</v>
      </c>
      <c r="G133" s="133">
        <v>39.314981949458485</v>
      </c>
      <c r="H133" s="133">
        <v>17</v>
      </c>
      <c r="I133" s="133">
        <v>12</v>
      </c>
      <c r="J133" s="243">
        <v>12.324155193992491</v>
      </c>
      <c r="K133" s="419"/>
      <c r="L133" s="109"/>
      <c r="M133" s="109"/>
      <c r="N133" s="130">
        <v>1202</v>
      </c>
      <c r="O133" s="131">
        <v>27.136363636363637</v>
      </c>
      <c r="P133" s="132">
        <v>0.19926199261992619</v>
      </c>
      <c r="Q133" s="131">
        <v>2.6</v>
      </c>
      <c r="R133" s="133">
        <v>92.592592592592595</v>
      </c>
      <c r="S133" s="133">
        <v>8784.8928571428569</v>
      </c>
      <c r="T133" s="133">
        <v>61.883088465145356</v>
      </c>
      <c r="U133" s="133">
        <v>22</v>
      </c>
      <c r="V133" s="133">
        <v>20</v>
      </c>
      <c r="W133" s="243">
        <v>17.547441058079357</v>
      </c>
      <c r="X133" s="419"/>
      <c r="Y133" s="50"/>
      <c r="Z133" s="112"/>
      <c r="AA133" s="50"/>
      <c r="AB133" s="109"/>
      <c r="AC133" s="109"/>
      <c r="AD133" s="109"/>
      <c r="AE133" s="109"/>
      <c r="AF133" s="109"/>
    </row>
    <row r="134" spans="1:32" x14ac:dyDescent="0.25">
      <c r="A134" s="130">
        <v>1223</v>
      </c>
      <c r="B134" s="131">
        <v>20.208333333333332</v>
      </c>
      <c r="C134" s="132">
        <v>0.15410107705053852</v>
      </c>
      <c r="D134" s="131">
        <v>1.5625</v>
      </c>
      <c r="E134" s="133">
        <v>70.0280112044818</v>
      </c>
      <c r="F134" s="133">
        <v>5714.6451612903229</v>
      </c>
      <c r="G134" s="133">
        <v>39.559014267185475</v>
      </c>
      <c r="H134" s="133">
        <v>17</v>
      </c>
      <c r="I134" s="133">
        <v>14</v>
      </c>
      <c r="J134" s="243">
        <v>12.785291214215203</v>
      </c>
      <c r="K134" s="419"/>
      <c r="L134" s="109"/>
      <c r="M134" s="109"/>
      <c r="N134" s="130">
        <v>1223</v>
      </c>
      <c r="O134" s="131">
        <v>27.25</v>
      </c>
      <c r="P134" s="132">
        <v>0.20056585979251806</v>
      </c>
      <c r="Q134" s="131">
        <v>2.6083333333333334</v>
      </c>
      <c r="R134" s="133">
        <v>92.592592592592595</v>
      </c>
      <c r="S134" s="133">
        <v>8881.3953488372099</v>
      </c>
      <c r="T134" s="133">
        <v>62.121212121212125</v>
      </c>
      <c r="U134" s="133">
        <v>22</v>
      </c>
      <c r="V134" s="133">
        <v>20</v>
      </c>
      <c r="W134" s="243">
        <v>17.673110720562391</v>
      </c>
      <c r="X134" s="419"/>
      <c r="Y134" s="112"/>
      <c r="Z134" s="112"/>
      <c r="AA134" s="50"/>
      <c r="AB134" s="109"/>
      <c r="AC134" s="109"/>
      <c r="AD134" s="109"/>
      <c r="AE134" s="109"/>
      <c r="AF134" s="109"/>
    </row>
    <row r="135" spans="1:32" x14ac:dyDescent="0.25">
      <c r="A135" s="138">
        <v>1254</v>
      </c>
      <c r="B135" s="131">
        <v>20.555555555555557</v>
      </c>
      <c r="C135" s="132">
        <v>0.15634218289085547</v>
      </c>
      <c r="D135" s="131">
        <v>1.6666666666666667</v>
      </c>
      <c r="E135" s="133">
        <v>70.809248554913296</v>
      </c>
      <c r="F135" s="133">
        <v>5793.8888888888887</v>
      </c>
      <c r="G135" s="133">
        <v>44.389236545682103</v>
      </c>
      <c r="H135" s="133">
        <v>17</v>
      </c>
      <c r="I135" s="133">
        <v>15</v>
      </c>
      <c r="J135" s="243">
        <v>12.945652173913043</v>
      </c>
      <c r="K135" s="419"/>
      <c r="L135" s="109"/>
      <c r="M135" s="109"/>
      <c r="N135" s="138">
        <v>1254</v>
      </c>
      <c r="O135" s="131">
        <v>27.333333333333332</v>
      </c>
      <c r="P135" s="132">
        <v>0.20058997050147492</v>
      </c>
      <c r="Q135" s="131">
        <v>2.6190476190476191</v>
      </c>
      <c r="R135" s="133">
        <v>93.023255813953483</v>
      </c>
      <c r="S135" s="133">
        <v>8885.4</v>
      </c>
      <c r="T135" s="133">
        <v>62.616613418530349</v>
      </c>
      <c r="U135" s="133">
        <v>22</v>
      </c>
      <c r="V135" s="133">
        <v>20</v>
      </c>
      <c r="W135" s="243">
        <v>17.844982078853047</v>
      </c>
      <c r="X135" s="419"/>
      <c r="Y135" s="112"/>
      <c r="Z135" s="112"/>
      <c r="AA135" s="50"/>
      <c r="AB135" s="109"/>
      <c r="AC135" s="109"/>
      <c r="AD135" s="109"/>
      <c r="AE135" s="109"/>
      <c r="AF135" s="109"/>
    </row>
    <row r="136" spans="1:32" x14ac:dyDescent="0.25">
      <c r="A136" s="130">
        <v>1304</v>
      </c>
      <c r="B136" s="131">
        <v>20.61904761904762</v>
      </c>
      <c r="C136" s="132">
        <v>0.15780866721177433</v>
      </c>
      <c r="D136" s="131">
        <v>1.7</v>
      </c>
      <c r="E136" s="133">
        <v>71.713147410358559</v>
      </c>
      <c r="F136" s="133">
        <v>5869.68</v>
      </c>
      <c r="G136" s="133">
        <v>45.005677785663593</v>
      </c>
      <c r="H136" s="133">
        <v>17</v>
      </c>
      <c r="I136" s="133">
        <v>15</v>
      </c>
      <c r="J136" s="243">
        <v>13.191111111111111</v>
      </c>
      <c r="K136" s="419"/>
      <c r="L136" s="109"/>
      <c r="M136" s="109"/>
      <c r="N136" s="130">
        <v>1304</v>
      </c>
      <c r="O136" s="131">
        <v>27.333333333333332</v>
      </c>
      <c r="P136" s="132">
        <v>0.20148291424887169</v>
      </c>
      <c r="Q136" s="131">
        <v>2.625</v>
      </c>
      <c r="R136" s="133">
        <v>93.333333333333329</v>
      </c>
      <c r="S136" s="133">
        <v>8888.8888888888887</v>
      </c>
      <c r="T136" s="133">
        <v>62.691033138401558</v>
      </c>
      <c r="U136" s="133">
        <v>22</v>
      </c>
      <c r="V136" s="133">
        <v>20</v>
      </c>
      <c r="W136" s="243">
        <v>17.905464432162596</v>
      </c>
      <c r="X136" s="419"/>
      <c r="Y136" s="112"/>
      <c r="Z136" s="112"/>
      <c r="AA136" s="50"/>
      <c r="AB136" s="109"/>
      <c r="AC136" s="109"/>
      <c r="AD136" s="109"/>
      <c r="AE136" s="109"/>
      <c r="AF136" s="109"/>
    </row>
    <row r="137" spans="1:32" x14ac:dyDescent="0.25">
      <c r="A137" s="130">
        <v>1386</v>
      </c>
      <c r="B137" s="131">
        <v>20.833333333333332</v>
      </c>
      <c r="C137" s="132">
        <v>0.15828981723237598</v>
      </c>
      <c r="D137" s="131">
        <v>1.7272727272727273</v>
      </c>
      <c r="E137" s="133">
        <v>72.538860103626945</v>
      </c>
      <c r="F137" s="133">
        <v>6043.875</v>
      </c>
      <c r="G137" s="133">
        <v>45.981595092024541</v>
      </c>
      <c r="H137" s="133">
        <v>17</v>
      </c>
      <c r="I137" s="133">
        <v>15</v>
      </c>
      <c r="J137" s="243">
        <v>13.258611262985237</v>
      </c>
      <c r="K137" s="419"/>
      <c r="L137" s="109"/>
      <c r="M137" s="109"/>
      <c r="N137" s="130">
        <v>1386</v>
      </c>
      <c r="O137" s="131">
        <v>27.5</v>
      </c>
      <c r="P137" s="132">
        <v>0.20396039603960395</v>
      </c>
      <c r="Q137" s="131">
        <v>2.6666666666666665</v>
      </c>
      <c r="R137" s="133">
        <v>93.333333333333329</v>
      </c>
      <c r="S137" s="133">
        <v>8905.8505747126437</v>
      </c>
      <c r="T137" s="133">
        <v>63.197026022304833</v>
      </c>
      <c r="U137" s="133">
        <v>22</v>
      </c>
      <c r="V137" s="133">
        <v>20</v>
      </c>
      <c r="W137" s="243">
        <v>17.928481806775409</v>
      </c>
      <c r="X137" s="419"/>
      <c r="Y137" s="50"/>
      <c r="Z137" s="50"/>
      <c r="AA137" s="112"/>
      <c r="AB137" s="109"/>
      <c r="AC137" s="109"/>
      <c r="AD137" s="109"/>
      <c r="AE137" s="109"/>
      <c r="AF137" s="109"/>
    </row>
    <row r="138" spans="1:32" x14ac:dyDescent="0.25">
      <c r="A138" s="130">
        <v>1392</v>
      </c>
      <c r="B138" s="131">
        <v>21</v>
      </c>
      <c r="C138" s="132">
        <v>0.15842906759283998</v>
      </c>
      <c r="D138" s="131">
        <v>1.7777777777777777</v>
      </c>
      <c r="E138" s="133">
        <v>74.418604651162795</v>
      </c>
      <c r="F138" s="133">
        <v>6084.625</v>
      </c>
      <c r="G138" s="133">
        <v>46.558704453441294</v>
      </c>
      <c r="H138" s="133">
        <v>17</v>
      </c>
      <c r="I138" s="133">
        <v>15</v>
      </c>
      <c r="J138" s="243">
        <v>13.534075104311544</v>
      </c>
      <c r="K138" s="419"/>
      <c r="L138" s="109"/>
      <c r="M138" s="109"/>
      <c r="N138" s="130">
        <v>1392</v>
      </c>
      <c r="O138" s="131">
        <v>27.5</v>
      </c>
      <c r="P138" s="132">
        <v>0.20624631703005303</v>
      </c>
      <c r="Q138" s="131">
        <v>2.6666666666666665</v>
      </c>
      <c r="R138" s="133">
        <v>93.45794392523365</v>
      </c>
      <c r="S138" s="133">
        <v>8916.5</v>
      </c>
      <c r="T138" s="133">
        <v>63.272611464968151</v>
      </c>
      <c r="U138" s="133">
        <v>22</v>
      </c>
      <c r="V138" s="133">
        <v>20</v>
      </c>
      <c r="W138" s="243">
        <v>17.988929889298895</v>
      </c>
      <c r="X138" s="419"/>
      <c r="Y138" s="50"/>
      <c r="Z138" s="50"/>
      <c r="AA138" s="50"/>
      <c r="AB138" s="109"/>
      <c r="AC138" s="109"/>
      <c r="AD138" s="109"/>
      <c r="AE138" s="109"/>
      <c r="AF138" s="109"/>
    </row>
    <row r="139" spans="1:32" x14ac:dyDescent="0.25">
      <c r="A139" s="130">
        <v>1393</v>
      </c>
      <c r="B139" s="131">
        <v>21.571428571428573</v>
      </c>
      <c r="C139" s="132">
        <v>0.15866666666666668</v>
      </c>
      <c r="D139" s="131">
        <v>1.7857142857142858</v>
      </c>
      <c r="E139" s="133">
        <v>74.545454545454547</v>
      </c>
      <c r="F139" s="133">
        <v>6116.4285714285716</v>
      </c>
      <c r="G139" s="133">
        <v>48.058420365535248</v>
      </c>
      <c r="H139" s="133">
        <v>18</v>
      </c>
      <c r="I139" s="133">
        <v>15</v>
      </c>
      <c r="J139" s="243">
        <v>13.553584102200142</v>
      </c>
      <c r="K139" s="419"/>
      <c r="L139" s="109"/>
      <c r="M139" s="109"/>
      <c r="N139" s="130">
        <v>1393</v>
      </c>
      <c r="O139" s="131">
        <v>27.6</v>
      </c>
      <c r="P139" s="132">
        <v>0.20636942675159237</v>
      </c>
      <c r="Q139" s="131">
        <v>2.6666666666666665</v>
      </c>
      <c r="R139" s="133">
        <v>93.75</v>
      </c>
      <c r="S139" s="133">
        <v>9000</v>
      </c>
      <c r="T139" s="133">
        <v>63.614851485148513</v>
      </c>
      <c r="U139" s="133">
        <v>22</v>
      </c>
      <c r="V139" s="133">
        <v>20</v>
      </c>
      <c r="W139" s="243">
        <v>18.027048655569782</v>
      </c>
      <c r="X139" s="419"/>
      <c r="Y139" s="50"/>
      <c r="Z139" s="50"/>
      <c r="AA139" s="112"/>
      <c r="AB139" s="109"/>
      <c r="AC139" s="109"/>
      <c r="AD139" s="109"/>
      <c r="AE139" s="109"/>
      <c r="AF139" s="109"/>
    </row>
    <row r="140" spans="1:32" x14ac:dyDescent="0.25">
      <c r="A140" s="130">
        <v>1503</v>
      </c>
      <c r="B140" s="131">
        <v>22.3125</v>
      </c>
      <c r="C140" s="132">
        <v>0.16212710765239949</v>
      </c>
      <c r="D140" s="131">
        <v>1.8</v>
      </c>
      <c r="E140" s="133">
        <v>74.656188605108056</v>
      </c>
      <c r="F140" s="133">
        <v>6135.458333333333</v>
      </c>
      <c r="G140" s="133">
        <v>48.125800376647831</v>
      </c>
      <c r="H140" s="133">
        <v>18</v>
      </c>
      <c r="I140" s="133">
        <v>15</v>
      </c>
      <c r="J140" s="243">
        <v>13.566532258064516</v>
      </c>
      <c r="K140" s="419"/>
      <c r="L140" s="109"/>
      <c r="M140" s="109"/>
      <c r="N140" s="130">
        <v>1503</v>
      </c>
      <c r="O140" s="131">
        <v>27.633333333333333</v>
      </c>
      <c r="P140" s="132">
        <v>0.20735444330949948</v>
      </c>
      <c r="Q140" s="131">
        <v>2.6666666666666665</v>
      </c>
      <c r="R140" s="133">
        <v>94.043887147335425</v>
      </c>
      <c r="S140" s="133">
        <v>9013</v>
      </c>
      <c r="T140" s="133">
        <v>64.173274596182083</v>
      </c>
      <c r="U140" s="133">
        <v>22</v>
      </c>
      <c r="V140" s="133">
        <v>20</v>
      </c>
      <c r="W140" s="247">
        <v>18.079771817638129</v>
      </c>
      <c r="X140" s="419"/>
      <c r="Y140" s="50"/>
      <c r="Z140" s="50"/>
      <c r="AA140" s="112"/>
      <c r="AB140" s="109"/>
      <c r="AC140" s="109"/>
      <c r="AD140" s="109"/>
      <c r="AE140" s="109"/>
      <c r="AF140" s="109"/>
    </row>
    <row r="141" spans="1:32" x14ac:dyDescent="0.25">
      <c r="A141" s="130">
        <v>1556</v>
      </c>
      <c r="B141" s="131">
        <v>22.38095238095238</v>
      </c>
      <c r="C141" s="132">
        <v>0.1630794701986755</v>
      </c>
      <c r="D141" s="131">
        <v>1.8666666666666667</v>
      </c>
      <c r="E141" s="133">
        <v>75</v>
      </c>
      <c r="F141" s="133">
        <v>6190.4761904761908</v>
      </c>
      <c r="G141" s="133">
        <v>48.429196282121374</v>
      </c>
      <c r="H141" s="133">
        <v>18</v>
      </c>
      <c r="I141" s="133">
        <v>15</v>
      </c>
      <c r="J141" s="243">
        <v>13.796997389033942</v>
      </c>
      <c r="K141" s="419"/>
      <c r="L141" s="109"/>
      <c r="M141" s="109"/>
      <c r="N141" s="130">
        <v>1556</v>
      </c>
      <c r="O141" s="131">
        <v>27.68</v>
      </c>
      <c r="P141" s="132">
        <v>0.20851370851370851</v>
      </c>
      <c r="Q141" s="131">
        <v>2.7317073170731709</v>
      </c>
      <c r="R141" s="133">
        <v>95.238095238095241</v>
      </c>
      <c r="S141" s="133">
        <v>9031.5</v>
      </c>
      <c r="T141" s="133">
        <v>64.245300237269575</v>
      </c>
      <c r="U141" s="133">
        <v>22</v>
      </c>
      <c r="V141" s="133">
        <v>20</v>
      </c>
      <c r="W141" s="243">
        <v>18.469977994341402</v>
      </c>
      <c r="X141" s="419"/>
      <c r="Y141" s="50"/>
      <c r="Z141" s="50"/>
      <c r="AA141" s="50"/>
      <c r="AB141" s="109"/>
      <c r="AC141" s="109"/>
      <c r="AD141" s="109"/>
      <c r="AE141" s="109"/>
      <c r="AF141" s="109"/>
    </row>
    <row r="142" spans="1:32" x14ac:dyDescent="0.25">
      <c r="A142" s="130">
        <v>1622</v>
      </c>
      <c r="B142" s="131">
        <v>22.428571428571427</v>
      </c>
      <c r="C142" s="132">
        <v>0.16949152542372881</v>
      </c>
      <c r="D142" s="131">
        <v>1.8888888888888888</v>
      </c>
      <c r="E142" s="133">
        <v>77.294685990338166</v>
      </c>
      <c r="F142" s="133">
        <v>6272.727272727273</v>
      </c>
      <c r="G142" s="133">
        <v>49.10671936758893</v>
      </c>
      <c r="H142" s="133">
        <v>18</v>
      </c>
      <c r="I142" s="133">
        <v>15</v>
      </c>
      <c r="J142" s="243">
        <v>13.990066225165563</v>
      </c>
      <c r="K142" s="419"/>
      <c r="L142" s="109"/>
      <c r="M142" s="109"/>
      <c r="N142" s="130">
        <v>1622</v>
      </c>
      <c r="O142" s="131">
        <v>28</v>
      </c>
      <c r="P142" s="132">
        <v>0.20942845223195661</v>
      </c>
      <c r="Q142" s="131">
        <v>2.75</v>
      </c>
      <c r="R142" s="133">
        <v>96.385542168674704</v>
      </c>
      <c r="S142" s="133">
        <v>9062.5</v>
      </c>
      <c r="T142" s="133">
        <v>64.803231151615577</v>
      </c>
      <c r="U142" s="241">
        <v>22</v>
      </c>
      <c r="V142" s="133">
        <v>20</v>
      </c>
      <c r="W142" s="243">
        <v>18.503787878787879</v>
      </c>
      <c r="X142" s="419"/>
      <c r="Y142" s="112"/>
      <c r="Z142" s="50"/>
      <c r="AA142" s="50"/>
      <c r="AB142" s="109"/>
      <c r="AC142" s="109"/>
      <c r="AD142" s="109"/>
      <c r="AE142" s="109"/>
      <c r="AF142" s="109"/>
    </row>
    <row r="143" spans="1:32" x14ac:dyDescent="0.25">
      <c r="A143" s="130">
        <v>1694</v>
      </c>
      <c r="B143" s="131">
        <v>22.470588235294116</v>
      </c>
      <c r="C143" s="132">
        <v>0.17172739541160595</v>
      </c>
      <c r="D143" s="131">
        <v>1.96</v>
      </c>
      <c r="E143" s="133">
        <v>77.777777777777771</v>
      </c>
      <c r="F143" s="133">
        <v>6341.3</v>
      </c>
      <c r="G143" s="133">
        <v>49.976307996051332</v>
      </c>
      <c r="H143" s="133">
        <v>18</v>
      </c>
      <c r="I143" s="133">
        <v>15</v>
      </c>
      <c r="J143" s="243">
        <v>14.207935710698141</v>
      </c>
      <c r="K143" s="419"/>
      <c r="L143" s="109"/>
      <c r="M143" s="109"/>
      <c r="N143" s="130">
        <v>1694</v>
      </c>
      <c r="O143" s="131">
        <v>28</v>
      </c>
      <c r="P143" s="132">
        <v>0.20989231611607959</v>
      </c>
      <c r="Q143" s="131">
        <v>2.75</v>
      </c>
      <c r="R143" s="133">
        <v>98.529411764705884</v>
      </c>
      <c r="S143" s="133">
        <v>9170.2857142857138</v>
      </c>
      <c r="T143" s="133">
        <v>64.808955223880602</v>
      </c>
      <c r="U143" s="133">
        <v>22</v>
      </c>
      <c r="V143" s="133">
        <v>20</v>
      </c>
      <c r="W143" s="243">
        <v>18.525789813023856</v>
      </c>
      <c r="X143" s="419"/>
      <c r="Y143" s="112"/>
      <c r="Z143" s="112"/>
      <c r="AA143" s="50"/>
      <c r="AB143" s="109"/>
      <c r="AC143" s="109"/>
      <c r="AD143" s="109"/>
      <c r="AE143" s="109"/>
      <c r="AF143" s="109"/>
    </row>
    <row r="144" spans="1:32" x14ac:dyDescent="0.25">
      <c r="A144" s="130">
        <v>1697</v>
      </c>
      <c r="B144" s="131">
        <v>22.666666666666668</v>
      </c>
      <c r="C144" s="132">
        <v>0.17220708446866484</v>
      </c>
      <c r="D144" s="131">
        <v>2</v>
      </c>
      <c r="E144" s="133">
        <v>78.680203045685275</v>
      </c>
      <c r="F144" s="133">
        <v>6418.5789473684208</v>
      </c>
      <c r="G144" s="133">
        <v>51.111111111111114</v>
      </c>
      <c r="H144" s="133">
        <v>18</v>
      </c>
      <c r="I144" s="133">
        <v>15</v>
      </c>
      <c r="J144" s="243">
        <v>14.296795169530887</v>
      </c>
      <c r="K144" s="419"/>
      <c r="L144" s="109"/>
      <c r="M144" s="109"/>
      <c r="N144" s="130">
        <v>1697</v>
      </c>
      <c r="O144" s="131">
        <v>28</v>
      </c>
      <c r="P144" s="132">
        <v>0.21046734955185659</v>
      </c>
      <c r="Q144" s="131">
        <v>2.763157894736842</v>
      </c>
      <c r="R144" s="133">
        <v>99.703849950641654</v>
      </c>
      <c r="S144" s="133">
        <v>9188.7142857142862</v>
      </c>
      <c r="T144" s="133">
        <v>64.890282131661436</v>
      </c>
      <c r="U144" s="133">
        <v>22</v>
      </c>
      <c r="V144" s="133">
        <v>20</v>
      </c>
      <c r="W144" s="243">
        <v>18.629310344827587</v>
      </c>
      <c r="X144" s="419"/>
      <c r="Y144" s="112"/>
      <c r="Z144" s="50"/>
      <c r="AA144" s="50"/>
      <c r="AB144" s="109"/>
      <c r="AC144" s="109"/>
      <c r="AD144" s="109"/>
      <c r="AE144" s="109"/>
      <c r="AF144" s="109"/>
    </row>
    <row r="145" spans="1:32" x14ac:dyDescent="0.25">
      <c r="A145" s="130">
        <v>1835</v>
      </c>
      <c r="B145" s="131">
        <v>23</v>
      </c>
      <c r="C145" s="132">
        <v>0.17326732673267325</v>
      </c>
      <c r="D145" s="131">
        <v>2</v>
      </c>
      <c r="E145" s="121">
        <v>79.365079365079367</v>
      </c>
      <c r="F145" s="133">
        <v>6598.8</v>
      </c>
      <c r="G145" s="133">
        <v>52.329022988505749</v>
      </c>
      <c r="H145" s="133">
        <v>18</v>
      </c>
      <c r="I145" s="133">
        <v>15</v>
      </c>
      <c r="J145" s="243">
        <v>14.401799775028122</v>
      </c>
      <c r="K145" s="419"/>
      <c r="L145" s="109"/>
      <c r="M145" s="109"/>
      <c r="N145" s="130">
        <v>1835</v>
      </c>
      <c r="O145" s="131">
        <v>28</v>
      </c>
      <c r="P145" s="132">
        <v>0.21088957055214724</v>
      </c>
      <c r="Q145" s="131">
        <v>2.7777777777777777</v>
      </c>
      <c r="R145" s="133">
        <v>100</v>
      </c>
      <c r="S145" s="133">
        <v>9200</v>
      </c>
      <c r="T145" s="133">
        <v>65.232283464566933</v>
      </c>
      <c r="U145" s="133">
        <v>22</v>
      </c>
      <c r="V145" s="133">
        <v>20</v>
      </c>
      <c r="W145" s="243">
        <v>18.722772277227723</v>
      </c>
      <c r="X145" s="419"/>
      <c r="Y145" s="112"/>
      <c r="Z145" s="50"/>
      <c r="AA145" s="50"/>
      <c r="AB145" s="109"/>
      <c r="AC145" s="109"/>
      <c r="AD145" s="109"/>
      <c r="AE145" s="109"/>
      <c r="AF145" s="109"/>
    </row>
    <row r="146" spans="1:32" x14ac:dyDescent="0.25">
      <c r="A146" s="130">
        <v>1991</v>
      </c>
      <c r="B146" s="131">
        <v>23.125</v>
      </c>
      <c r="C146" s="132">
        <v>0.17448343719252213</v>
      </c>
      <c r="D146" s="115">
        <v>2</v>
      </c>
      <c r="E146" s="133">
        <v>79.584775086505189</v>
      </c>
      <c r="F146" s="133">
        <v>6662.2222222222226</v>
      </c>
      <c r="G146" s="133">
        <v>57.209005376344088</v>
      </c>
      <c r="H146" s="133">
        <v>18</v>
      </c>
      <c r="I146" s="133">
        <v>15</v>
      </c>
      <c r="J146" s="245">
        <v>14.428248587570621</v>
      </c>
      <c r="K146" s="419"/>
      <c r="L146" s="109"/>
      <c r="M146" s="109"/>
      <c r="N146" s="130">
        <v>1991</v>
      </c>
      <c r="O146" s="131">
        <v>28.142857142857142</v>
      </c>
      <c r="P146" s="132">
        <v>0.21103117505995203</v>
      </c>
      <c r="Q146" s="131">
        <v>2.8</v>
      </c>
      <c r="R146" s="133">
        <v>101.69491525423729</v>
      </c>
      <c r="S146" s="133">
        <v>9232.7999999999993</v>
      </c>
      <c r="T146" s="133">
        <v>65.293822199899552</v>
      </c>
      <c r="U146" s="133">
        <v>23</v>
      </c>
      <c r="V146" s="133">
        <v>20</v>
      </c>
      <c r="W146" s="243">
        <v>18.788617886178862</v>
      </c>
      <c r="X146" s="419"/>
      <c r="Y146" s="50"/>
      <c r="Z146" s="112"/>
      <c r="AA146" s="112"/>
      <c r="AB146" s="109"/>
      <c r="AC146" s="109"/>
      <c r="AD146" s="109"/>
      <c r="AE146" s="109"/>
      <c r="AF146" s="109"/>
    </row>
    <row r="147" spans="1:32" x14ac:dyDescent="0.25">
      <c r="A147" s="130">
        <v>2026</v>
      </c>
      <c r="B147" s="131">
        <v>23.136363636363637</v>
      </c>
      <c r="C147" s="124">
        <v>0.1755689735253135</v>
      </c>
      <c r="D147" s="131">
        <v>2</v>
      </c>
      <c r="E147" s="133">
        <v>79.617834394904463</v>
      </c>
      <c r="F147" s="133">
        <v>6958.9210526315792</v>
      </c>
      <c r="G147" s="133">
        <v>58.823722627737226</v>
      </c>
      <c r="H147" s="133">
        <v>18</v>
      </c>
      <c r="I147" s="133">
        <v>15</v>
      </c>
      <c r="J147" s="243">
        <v>14.725797101449276</v>
      </c>
      <c r="K147" s="419"/>
      <c r="L147" s="109"/>
      <c r="M147" s="109"/>
      <c r="N147" s="130">
        <v>2026</v>
      </c>
      <c r="O147" s="131">
        <v>28.30952380952381</v>
      </c>
      <c r="P147" s="132">
        <v>0.21176470588235294</v>
      </c>
      <c r="Q147" s="131">
        <v>2.8</v>
      </c>
      <c r="R147" s="133">
        <v>101.97431474027219</v>
      </c>
      <c r="S147" s="133">
        <v>9313.4622641509432</v>
      </c>
      <c r="T147" s="133">
        <v>65.331242158092849</v>
      </c>
      <c r="U147" s="133">
        <v>23</v>
      </c>
      <c r="V147" s="133">
        <v>20</v>
      </c>
      <c r="W147" s="243">
        <v>18.884984025559106</v>
      </c>
      <c r="X147" s="419"/>
      <c r="Y147" s="50"/>
      <c r="Z147" s="50"/>
      <c r="AA147" s="112"/>
      <c r="AB147" s="109"/>
      <c r="AC147" s="109"/>
      <c r="AD147" s="109"/>
      <c r="AE147" s="109"/>
      <c r="AF147" s="109"/>
    </row>
    <row r="148" spans="1:32" x14ac:dyDescent="0.25">
      <c r="A148" s="130">
        <v>2157</v>
      </c>
      <c r="B148" s="131">
        <v>23.72</v>
      </c>
      <c r="C148" s="132">
        <v>0.17709782104775151</v>
      </c>
      <c r="D148" s="131">
        <v>2.1578947368421053</v>
      </c>
      <c r="E148" s="133">
        <v>79.899074852817492</v>
      </c>
      <c r="F148" s="133">
        <v>7139</v>
      </c>
      <c r="G148" s="133">
        <v>60.679611650485434</v>
      </c>
      <c r="H148" s="133">
        <v>18</v>
      </c>
      <c r="I148" s="133">
        <v>15</v>
      </c>
      <c r="J148" s="243">
        <v>14.754084798345398</v>
      </c>
      <c r="K148" s="419"/>
      <c r="L148" s="109"/>
      <c r="M148" s="109"/>
      <c r="N148" s="130">
        <v>2157</v>
      </c>
      <c r="O148" s="115">
        <v>28.35</v>
      </c>
      <c r="P148" s="132">
        <v>0.2118727451623483</v>
      </c>
      <c r="Q148" s="131">
        <v>2.8</v>
      </c>
      <c r="R148" s="133">
        <v>102.04081632653062</v>
      </c>
      <c r="S148" s="133">
        <v>9366</v>
      </c>
      <c r="T148" s="133">
        <v>66.198200224971885</v>
      </c>
      <c r="U148" s="133">
        <v>23</v>
      </c>
      <c r="V148" s="133">
        <v>20</v>
      </c>
      <c r="W148" s="243">
        <v>18.916433426629347</v>
      </c>
      <c r="X148" s="419"/>
      <c r="Y148" s="50"/>
      <c r="Z148" s="112"/>
      <c r="AA148" s="50"/>
      <c r="AB148" s="109"/>
      <c r="AC148" s="109"/>
      <c r="AD148" s="109"/>
      <c r="AE148" s="109"/>
      <c r="AF148" s="109"/>
    </row>
    <row r="149" spans="1:32" x14ac:dyDescent="0.25">
      <c r="A149" s="130">
        <v>2174</v>
      </c>
      <c r="B149" s="131">
        <v>25.1</v>
      </c>
      <c r="C149" s="132">
        <v>0.17994858611825193</v>
      </c>
      <c r="D149" s="131">
        <v>2.2142857142857144</v>
      </c>
      <c r="E149" s="133">
        <v>80</v>
      </c>
      <c r="F149" s="133">
        <v>7187.5</v>
      </c>
      <c r="G149" s="133">
        <v>61.883088465145356</v>
      </c>
      <c r="H149" s="133">
        <v>18</v>
      </c>
      <c r="I149" s="133">
        <v>18</v>
      </c>
      <c r="J149" s="243">
        <v>14.987800627396306</v>
      </c>
      <c r="K149" s="419"/>
      <c r="L149" s="109"/>
      <c r="M149" s="109"/>
      <c r="N149" s="130">
        <v>2174</v>
      </c>
      <c r="O149" s="131">
        <v>28.444444444444443</v>
      </c>
      <c r="P149" s="132">
        <v>0.21256642700844014</v>
      </c>
      <c r="Q149" s="131">
        <v>2.8205128205128207</v>
      </c>
      <c r="R149" s="133">
        <v>102.56410256410257</v>
      </c>
      <c r="S149" s="133">
        <v>9402.2988505747126</v>
      </c>
      <c r="T149" s="133">
        <v>66.485013623978205</v>
      </c>
      <c r="U149" s="133">
        <v>23</v>
      </c>
      <c r="V149" s="133">
        <v>20</v>
      </c>
      <c r="W149" s="243">
        <v>19.33682634730539</v>
      </c>
      <c r="X149" s="419"/>
      <c r="Y149" s="112"/>
      <c r="Z149" s="112"/>
      <c r="AA149" s="50"/>
      <c r="AB149" s="109"/>
      <c r="AC149" s="109"/>
      <c r="AD149" s="109"/>
      <c r="AE149" s="109"/>
      <c r="AF149" s="109"/>
    </row>
    <row r="150" spans="1:32" x14ac:dyDescent="0.25">
      <c r="A150" s="130">
        <v>2216</v>
      </c>
      <c r="B150" s="131">
        <v>25.1</v>
      </c>
      <c r="C150" s="132">
        <v>0.18407960199004975</v>
      </c>
      <c r="D150" s="131">
        <v>2.2333333333333334</v>
      </c>
      <c r="E150" s="133">
        <v>82.073434125269983</v>
      </c>
      <c r="F150" s="133">
        <v>7237</v>
      </c>
      <c r="G150" s="133">
        <v>62.691033138401558</v>
      </c>
      <c r="H150" s="133">
        <v>19</v>
      </c>
      <c r="I150" s="133">
        <v>18</v>
      </c>
      <c r="J150" s="243">
        <v>15.032141685798623</v>
      </c>
      <c r="K150" s="419"/>
      <c r="L150" s="109"/>
      <c r="M150" s="109"/>
      <c r="N150" s="130">
        <v>2216</v>
      </c>
      <c r="O150" s="131">
        <v>28.711111111111112</v>
      </c>
      <c r="P150" s="132">
        <v>0.21371610845295055</v>
      </c>
      <c r="Q150" s="131">
        <v>2.8571428571428572</v>
      </c>
      <c r="R150" s="133">
        <v>105.88235294117646</v>
      </c>
      <c r="S150" s="133">
        <v>9541.4</v>
      </c>
      <c r="T150" s="133">
        <v>66.622418879056042</v>
      </c>
      <c r="U150" s="133">
        <v>23</v>
      </c>
      <c r="V150" s="133">
        <v>20</v>
      </c>
      <c r="W150" s="243">
        <v>19.394736842105264</v>
      </c>
      <c r="X150" s="419"/>
      <c r="Y150" s="112"/>
      <c r="Z150" s="112"/>
      <c r="AA150" s="112"/>
      <c r="AB150" s="109"/>
      <c r="AC150" s="109"/>
      <c r="AD150" s="109"/>
      <c r="AE150" s="109"/>
      <c r="AF150" s="109"/>
    </row>
    <row r="151" spans="1:32" x14ac:dyDescent="0.25">
      <c r="A151" s="130">
        <v>2226</v>
      </c>
      <c r="B151" s="115">
        <v>25.2</v>
      </c>
      <c r="C151" s="132">
        <v>0.18512594962015194</v>
      </c>
      <c r="D151" s="131">
        <v>2.2619047619047619</v>
      </c>
      <c r="E151" s="133">
        <v>83.55795148247978</v>
      </c>
      <c r="F151" s="133">
        <v>7283.666666666667</v>
      </c>
      <c r="G151" s="133">
        <v>63.614851485148513</v>
      </c>
      <c r="H151" s="133">
        <v>20</v>
      </c>
      <c r="I151" s="133">
        <v>18</v>
      </c>
      <c r="J151" s="243">
        <v>15.350574712643677</v>
      </c>
      <c r="K151" s="419"/>
      <c r="L151" s="109"/>
      <c r="M151" s="109"/>
      <c r="N151" s="130">
        <v>2226</v>
      </c>
      <c r="O151" s="131">
        <v>28.9375</v>
      </c>
      <c r="P151" s="132">
        <v>0.21372161895360317</v>
      </c>
      <c r="Q151" s="131">
        <v>2.8571428571428572</v>
      </c>
      <c r="R151" s="133">
        <v>106.06060606060606</v>
      </c>
      <c r="S151" s="133">
        <v>9622.5</v>
      </c>
      <c r="T151" s="133">
        <v>66.857733175914987</v>
      </c>
      <c r="U151" s="133">
        <v>23</v>
      </c>
      <c r="V151" s="133">
        <v>20</v>
      </c>
      <c r="W151" s="243">
        <v>19.401875901875901</v>
      </c>
      <c r="X151" s="419"/>
      <c r="Y151" s="112"/>
      <c r="Z151" s="50"/>
      <c r="AA151" s="112"/>
      <c r="AB151" s="109"/>
      <c r="AC151" s="109"/>
      <c r="AD151" s="109"/>
      <c r="AE151" s="109"/>
      <c r="AF151" s="109"/>
    </row>
    <row r="152" spans="1:32" x14ac:dyDescent="0.25">
      <c r="A152" s="130">
        <v>2250</v>
      </c>
      <c r="B152" s="131">
        <v>25.428571428571427</v>
      </c>
      <c r="C152" s="132">
        <v>0.18650168728908886</v>
      </c>
      <c r="D152" s="131">
        <v>2.3333333333333335</v>
      </c>
      <c r="E152" s="133">
        <v>85</v>
      </c>
      <c r="F152" s="133">
        <v>7637.16</v>
      </c>
      <c r="G152" s="133">
        <v>64.173274596182083</v>
      </c>
      <c r="H152" s="133">
        <v>20</v>
      </c>
      <c r="I152" s="133">
        <v>19</v>
      </c>
      <c r="J152" s="243">
        <v>15.39708265802269</v>
      </c>
      <c r="K152" s="419"/>
      <c r="L152" s="109"/>
      <c r="M152" s="109"/>
      <c r="N152" s="130">
        <v>2250</v>
      </c>
      <c r="O152" s="131">
        <v>28.94736842105263</v>
      </c>
      <c r="P152" s="132">
        <v>0.21451612903225806</v>
      </c>
      <c r="Q152" s="131">
        <v>2.875</v>
      </c>
      <c r="R152" s="133">
        <v>107.23860589812332</v>
      </c>
      <c r="S152" s="133">
        <v>9680.2222222222226</v>
      </c>
      <c r="T152" s="133">
        <v>67.253551225644244</v>
      </c>
      <c r="U152" s="133">
        <v>23</v>
      </c>
      <c r="V152" s="133">
        <v>20</v>
      </c>
      <c r="W152" s="243">
        <v>19.566037735849058</v>
      </c>
      <c r="X152" s="419"/>
      <c r="Y152" s="50"/>
      <c r="Z152" s="50"/>
      <c r="AA152" s="50"/>
      <c r="AB152" s="109"/>
      <c r="AC152" s="109"/>
      <c r="AD152" s="109"/>
      <c r="AE152" s="109"/>
      <c r="AF152" s="109"/>
    </row>
    <row r="153" spans="1:32" x14ac:dyDescent="0.25">
      <c r="A153" s="130">
        <v>2332</v>
      </c>
      <c r="B153" s="131">
        <v>25.8</v>
      </c>
      <c r="C153" s="132">
        <v>0.18723404255319148</v>
      </c>
      <c r="D153" s="131">
        <v>2.375</v>
      </c>
      <c r="E153" s="133">
        <v>86.225895316804412</v>
      </c>
      <c r="F153" s="133">
        <v>7813.045454545455</v>
      </c>
      <c r="G153" s="133">
        <v>64.803231151615577</v>
      </c>
      <c r="H153" s="133">
        <v>20</v>
      </c>
      <c r="I153" s="133">
        <v>20</v>
      </c>
      <c r="J153" s="243">
        <v>15.690547263681593</v>
      </c>
      <c r="K153" s="419"/>
      <c r="L153" s="109"/>
      <c r="M153" s="109"/>
      <c r="N153" s="130">
        <v>2332</v>
      </c>
      <c r="O153" s="131">
        <v>29</v>
      </c>
      <c r="P153" s="132">
        <v>0.21558289396602226</v>
      </c>
      <c r="Q153" s="131">
        <v>2.8823529411764706</v>
      </c>
      <c r="R153" s="133">
        <v>108.84831460674157</v>
      </c>
      <c r="S153" s="121">
        <v>9709.2999999999993</v>
      </c>
      <c r="T153" s="133">
        <v>67.337883959044362</v>
      </c>
      <c r="U153" s="133">
        <v>23</v>
      </c>
      <c r="V153" s="133">
        <v>20</v>
      </c>
      <c r="W153" s="243">
        <v>19.605263157894736</v>
      </c>
      <c r="X153" s="419"/>
      <c r="Y153" s="50"/>
      <c r="Z153" s="50"/>
      <c r="AA153" s="112"/>
      <c r="AB153" s="109"/>
      <c r="AC153" s="109"/>
      <c r="AD153" s="109"/>
      <c r="AE153" s="109"/>
      <c r="AF153" s="109"/>
    </row>
    <row r="154" spans="1:32" x14ac:dyDescent="0.25">
      <c r="A154" s="130">
        <v>2373</v>
      </c>
      <c r="B154" s="131">
        <v>26.333333333333332</v>
      </c>
      <c r="C154" s="132">
        <v>0.18819776714513556</v>
      </c>
      <c r="D154" s="131">
        <v>2.4</v>
      </c>
      <c r="E154" s="133">
        <v>86.887835703001585</v>
      </c>
      <c r="F154" s="133">
        <v>8000</v>
      </c>
      <c r="G154" s="133">
        <v>64.808955223880602</v>
      </c>
      <c r="H154" s="133">
        <v>20</v>
      </c>
      <c r="I154" s="133">
        <v>20</v>
      </c>
      <c r="J154" s="243">
        <v>15.744414168937329</v>
      </c>
      <c r="K154" s="419"/>
      <c r="L154" s="109"/>
      <c r="M154" s="109"/>
      <c r="N154" s="130">
        <v>2373</v>
      </c>
      <c r="O154" s="115">
        <v>29.121171770972037</v>
      </c>
      <c r="P154" s="132">
        <v>0.21653543307086615</v>
      </c>
      <c r="Q154" s="131">
        <v>2.8920863309352516</v>
      </c>
      <c r="R154" s="133">
        <v>111.11111111111111</v>
      </c>
      <c r="S154" s="133">
        <v>9808.3666666666668</v>
      </c>
      <c r="T154" s="121">
        <v>67.644914073385976</v>
      </c>
      <c r="U154" s="133">
        <v>23</v>
      </c>
      <c r="V154" s="133">
        <v>20</v>
      </c>
      <c r="W154" s="243">
        <v>19.659928122192273</v>
      </c>
      <c r="X154" s="419"/>
      <c r="Y154" s="112"/>
      <c r="Z154" s="50"/>
      <c r="AA154" s="50"/>
      <c r="AB154" s="109"/>
      <c r="AC154" s="109"/>
      <c r="AD154" s="109"/>
      <c r="AE154" s="109"/>
      <c r="AF154" s="109"/>
    </row>
    <row r="155" spans="1:32" x14ac:dyDescent="0.25">
      <c r="A155" s="130">
        <v>2397</v>
      </c>
      <c r="B155" s="131">
        <v>26.875</v>
      </c>
      <c r="C155" s="132">
        <v>0.19896492236917768</v>
      </c>
      <c r="D155" s="131">
        <v>2.4545454545454546</v>
      </c>
      <c r="E155" s="133">
        <v>86.956521739130437</v>
      </c>
      <c r="F155" s="133">
        <v>8093.5555555555557</v>
      </c>
      <c r="G155" s="133">
        <v>65.293822199899552</v>
      </c>
      <c r="H155" s="133">
        <v>21</v>
      </c>
      <c r="I155" s="133">
        <v>20</v>
      </c>
      <c r="J155" s="243">
        <v>15.845044082286936</v>
      </c>
      <c r="K155" s="419"/>
      <c r="L155" s="109"/>
      <c r="M155" s="109"/>
      <c r="N155" s="130">
        <v>2397</v>
      </c>
      <c r="O155" s="131">
        <v>29.2</v>
      </c>
      <c r="P155" s="132">
        <v>0.21921397379912663</v>
      </c>
      <c r="Q155" s="131">
        <v>2.9</v>
      </c>
      <c r="R155" s="133">
        <v>111.11111111111111</v>
      </c>
      <c r="S155" s="133">
        <v>9933.7999999999993</v>
      </c>
      <c r="T155" s="133">
        <v>67.669172932330824</v>
      </c>
      <c r="U155" s="133">
        <v>23</v>
      </c>
      <c r="V155" s="121">
        <v>20</v>
      </c>
      <c r="W155" s="243">
        <v>19.663755458515283</v>
      </c>
      <c r="X155" s="419"/>
      <c r="Y155" s="50"/>
      <c r="Z155" s="50"/>
      <c r="AA155" s="50"/>
      <c r="AB155" s="109"/>
      <c r="AC155" s="109"/>
      <c r="AD155" s="109"/>
      <c r="AE155" s="109"/>
      <c r="AF155" s="109"/>
    </row>
    <row r="156" spans="1:32" x14ac:dyDescent="0.25">
      <c r="A156" s="130">
        <v>2414</v>
      </c>
      <c r="B156" s="131">
        <v>27.136363636363637</v>
      </c>
      <c r="C156" s="132">
        <v>0.20396039603960395</v>
      </c>
      <c r="D156" s="131">
        <v>2.6</v>
      </c>
      <c r="E156" s="133">
        <v>90.452261306532662</v>
      </c>
      <c r="F156" s="133">
        <v>8739.3333333333339</v>
      </c>
      <c r="G156" s="133">
        <v>66.198200224971885</v>
      </c>
      <c r="H156" s="133">
        <v>21</v>
      </c>
      <c r="I156" s="133">
        <v>20</v>
      </c>
      <c r="J156" s="243">
        <v>15.934653465346535</v>
      </c>
      <c r="K156" s="419"/>
      <c r="L156" s="109"/>
      <c r="M156" s="109"/>
      <c r="N156" s="130">
        <v>2414</v>
      </c>
      <c r="O156" s="131">
        <v>29.225352112676056</v>
      </c>
      <c r="P156" s="132">
        <v>0.21929824561403508</v>
      </c>
      <c r="Q156" s="131">
        <v>2.9272727272727272</v>
      </c>
      <c r="R156" s="133">
        <v>113.08900523560209</v>
      </c>
      <c r="S156" s="133">
        <v>10000</v>
      </c>
      <c r="T156" s="133">
        <v>67.716396903589015</v>
      </c>
      <c r="U156" s="133">
        <v>23</v>
      </c>
      <c r="V156" s="133">
        <v>20</v>
      </c>
      <c r="W156" s="243">
        <v>19.75655495745789</v>
      </c>
      <c r="X156" s="419"/>
      <c r="Y156" s="50"/>
      <c r="Z156" s="112"/>
      <c r="AA156" s="112"/>
      <c r="AB156" s="109"/>
      <c r="AC156" s="109"/>
      <c r="AD156" s="109"/>
      <c r="AE156" s="109"/>
      <c r="AF156" s="109"/>
    </row>
    <row r="157" spans="1:32" x14ac:dyDescent="0.25">
      <c r="A157" s="130">
        <v>2416</v>
      </c>
      <c r="B157" s="131">
        <v>27.333333333333332</v>
      </c>
      <c r="C157" s="132">
        <v>0.20624631703005303</v>
      </c>
      <c r="D157" s="131">
        <v>2.6083333333333334</v>
      </c>
      <c r="E157" s="133">
        <v>92.233009708737868</v>
      </c>
      <c r="F157" s="133">
        <v>8784.8928571428569</v>
      </c>
      <c r="G157" s="133">
        <v>66.485013623978205</v>
      </c>
      <c r="H157" s="133">
        <v>21</v>
      </c>
      <c r="I157" s="133">
        <v>20</v>
      </c>
      <c r="J157" s="243">
        <v>16.197189007761693</v>
      </c>
      <c r="K157" s="419"/>
      <c r="L157" s="109"/>
      <c r="M157" s="109"/>
      <c r="N157" s="130">
        <v>2416</v>
      </c>
      <c r="O157" s="131">
        <v>29.333333333333332</v>
      </c>
      <c r="P157" s="132">
        <v>0.22018890200708383</v>
      </c>
      <c r="Q157" s="131">
        <v>2.9629629629629628</v>
      </c>
      <c r="R157" s="133">
        <v>115.38461538461539</v>
      </c>
      <c r="S157" s="133">
        <v>10000</v>
      </c>
      <c r="T157" s="133">
        <v>68.050806353825635</v>
      </c>
      <c r="U157" s="121">
        <v>23</v>
      </c>
      <c r="V157" s="133">
        <v>20</v>
      </c>
      <c r="W157" s="243">
        <v>20.014805803637657</v>
      </c>
      <c r="X157" s="419"/>
      <c r="Y157" s="50"/>
      <c r="Z157" s="50"/>
      <c r="AA157" s="112"/>
      <c r="AB157" s="109"/>
      <c r="AC157" s="109"/>
      <c r="AD157" s="109"/>
      <c r="AE157" s="109"/>
      <c r="AF157" s="109"/>
    </row>
    <row r="158" spans="1:32" x14ac:dyDescent="0.25">
      <c r="A158" s="130">
        <v>2501</v>
      </c>
      <c r="B158" s="131">
        <v>27.6</v>
      </c>
      <c r="C158" s="132">
        <v>0.20851370851370851</v>
      </c>
      <c r="D158" s="131">
        <v>2.625</v>
      </c>
      <c r="E158" s="133">
        <v>98.529411764705884</v>
      </c>
      <c r="F158" s="133">
        <v>9188.7142857142862</v>
      </c>
      <c r="G158" s="133">
        <v>66.857733175914987</v>
      </c>
      <c r="H158" s="133">
        <v>21</v>
      </c>
      <c r="I158" s="133">
        <v>20</v>
      </c>
      <c r="J158" s="243">
        <v>16.763157894736842</v>
      </c>
      <c r="K158" s="419"/>
      <c r="L158" s="109"/>
      <c r="M158" s="109"/>
      <c r="N158" s="130">
        <v>2501</v>
      </c>
      <c r="O158" s="131">
        <v>29.666666666666668</v>
      </c>
      <c r="P158" s="132">
        <v>0.22063436737539213</v>
      </c>
      <c r="Q158" s="131">
        <v>3</v>
      </c>
      <c r="R158" s="121">
        <v>116.14083219021491</v>
      </c>
      <c r="S158" s="133">
        <v>10000</v>
      </c>
      <c r="T158" s="133">
        <v>68.201372997711672</v>
      </c>
      <c r="U158" s="133">
        <v>24</v>
      </c>
      <c r="V158" s="133">
        <v>20</v>
      </c>
      <c r="W158" s="243">
        <v>20.257495590828924</v>
      </c>
      <c r="X158" s="419"/>
      <c r="Y158" s="50"/>
      <c r="Z158" s="50"/>
      <c r="AA158" s="112"/>
      <c r="AB158" s="109"/>
      <c r="AC158" s="109"/>
      <c r="AD158" s="109"/>
      <c r="AE158" s="109"/>
      <c r="AF158" s="109"/>
    </row>
    <row r="159" spans="1:32" x14ac:dyDescent="0.25">
      <c r="A159" s="130">
        <v>2655</v>
      </c>
      <c r="B159" s="131">
        <v>27.633333333333333</v>
      </c>
      <c r="C159" s="132">
        <v>0.20942845223195661</v>
      </c>
      <c r="D159" s="131">
        <v>2.75</v>
      </c>
      <c r="E159" s="133">
        <v>100</v>
      </c>
      <c r="F159" s="133">
        <v>9200</v>
      </c>
      <c r="G159" s="121">
        <v>67.644914073385976</v>
      </c>
      <c r="H159" s="133">
        <v>21</v>
      </c>
      <c r="I159" s="133">
        <v>20</v>
      </c>
      <c r="J159" s="243">
        <v>16.776990553306344</v>
      </c>
      <c r="K159" s="419"/>
      <c r="L159" s="109"/>
      <c r="M159" s="109"/>
      <c r="N159" s="130">
        <v>2655</v>
      </c>
      <c r="O159" s="131">
        <v>29.767441860465116</v>
      </c>
      <c r="P159" s="132">
        <v>0.22318840579710145</v>
      </c>
      <c r="Q159" s="131">
        <v>3</v>
      </c>
      <c r="R159" s="133">
        <v>116.66666666666667</v>
      </c>
      <c r="S159" s="133">
        <v>10000</v>
      </c>
      <c r="T159" s="133">
        <v>69.482078853046602</v>
      </c>
      <c r="U159" s="133">
        <v>24</v>
      </c>
      <c r="V159" s="133">
        <v>20</v>
      </c>
      <c r="W159" s="243">
        <v>20.262820512820515</v>
      </c>
      <c r="X159" s="419"/>
      <c r="Y159" s="112"/>
      <c r="Z159" s="50"/>
      <c r="AA159" s="50"/>
      <c r="AB159" s="109"/>
      <c r="AC159" s="109"/>
      <c r="AD159" s="109"/>
      <c r="AE159" s="109"/>
      <c r="AF159" s="109"/>
    </row>
    <row r="160" spans="1:32" x14ac:dyDescent="0.25">
      <c r="A160" s="130">
        <v>2740</v>
      </c>
      <c r="B160" s="131">
        <v>27.68</v>
      </c>
      <c r="C160" s="132">
        <v>0.21088957055214724</v>
      </c>
      <c r="D160" s="131">
        <v>2.8</v>
      </c>
      <c r="E160" s="133">
        <v>102.04081632653062</v>
      </c>
      <c r="F160" s="133">
        <v>9541.4</v>
      </c>
      <c r="G160" s="133">
        <v>69.482078853046602</v>
      </c>
      <c r="H160" s="133">
        <v>21</v>
      </c>
      <c r="I160" s="133">
        <v>20</v>
      </c>
      <c r="J160" s="243">
        <v>17.043430656934305</v>
      </c>
      <c r="K160" s="419"/>
      <c r="L160" s="109"/>
      <c r="M160" s="109"/>
      <c r="N160" s="130">
        <v>2740</v>
      </c>
      <c r="O160" s="131">
        <v>29.833333333333332</v>
      </c>
      <c r="P160" s="132">
        <v>0.22431386347642504</v>
      </c>
      <c r="Q160" s="131">
        <v>3.0555555555555554</v>
      </c>
      <c r="R160" s="133">
        <v>117.0886075949367</v>
      </c>
      <c r="S160" s="133">
        <v>10074.775784753363</v>
      </c>
      <c r="T160" s="133">
        <v>69.652173913043484</v>
      </c>
      <c r="U160" s="133">
        <v>24</v>
      </c>
      <c r="V160" s="133">
        <v>20</v>
      </c>
      <c r="W160" s="245">
        <v>20.567375886524822</v>
      </c>
      <c r="X160" s="419"/>
      <c r="Y160" s="50"/>
      <c r="Z160" s="50"/>
      <c r="AA160" s="112"/>
      <c r="AB160" s="109"/>
      <c r="AC160" s="109"/>
      <c r="AD160" s="109"/>
      <c r="AE160" s="109"/>
      <c r="AF160" s="109"/>
    </row>
    <row r="161" spans="1:32" x14ac:dyDescent="0.25">
      <c r="A161" s="130">
        <v>2818</v>
      </c>
      <c r="B161" s="131">
        <v>28</v>
      </c>
      <c r="C161" s="132">
        <v>0.21256642700844014</v>
      </c>
      <c r="D161" s="131">
        <v>2.8571428571428572</v>
      </c>
      <c r="E161" s="133">
        <v>106.06060606060606</v>
      </c>
      <c r="F161" s="133">
        <v>9680.2222222222226</v>
      </c>
      <c r="G161" s="133">
        <v>70.693278179937948</v>
      </c>
      <c r="H161" s="133">
        <v>21</v>
      </c>
      <c r="I161" s="121">
        <v>20</v>
      </c>
      <c r="J161" s="243">
        <v>17.370740856517664</v>
      </c>
      <c r="K161" s="419"/>
      <c r="L161" s="109"/>
      <c r="M161" s="109"/>
      <c r="N161" s="130">
        <v>2818</v>
      </c>
      <c r="O161" s="131">
        <v>30</v>
      </c>
      <c r="P161" s="132">
        <v>0.22608695652173913</v>
      </c>
      <c r="Q161" s="131">
        <v>3.0833333333333335</v>
      </c>
      <c r="R161" s="133">
        <v>117.64705882352941</v>
      </c>
      <c r="S161" s="133">
        <v>10094.377358490567</v>
      </c>
      <c r="T161" s="133">
        <v>69.711191335740068</v>
      </c>
      <c r="U161" s="133">
        <v>24</v>
      </c>
      <c r="V161" s="133">
        <v>20</v>
      </c>
      <c r="W161" s="245">
        <v>20.597134428992835</v>
      </c>
      <c r="X161" s="419"/>
      <c r="Y161" s="50"/>
      <c r="Z161" s="50"/>
      <c r="AA161" s="50"/>
      <c r="AB161" s="109"/>
      <c r="AC161" s="109"/>
      <c r="AD161" s="109"/>
      <c r="AE161" s="109"/>
      <c r="AF161" s="109"/>
    </row>
    <row r="162" spans="1:32" x14ac:dyDescent="0.25">
      <c r="A162" s="130">
        <v>2869</v>
      </c>
      <c r="B162" s="131">
        <v>28.142857142857142</v>
      </c>
      <c r="C162" s="132">
        <v>0.21372161895360317</v>
      </c>
      <c r="D162" s="131">
        <v>2.875</v>
      </c>
      <c r="E162" s="133">
        <v>107.23860589812332</v>
      </c>
      <c r="F162" s="121">
        <v>9709.2999999999993</v>
      </c>
      <c r="G162" s="133">
        <v>70.770297029702974</v>
      </c>
      <c r="H162" s="133">
        <v>22</v>
      </c>
      <c r="I162" s="133">
        <v>20</v>
      </c>
      <c r="J162" s="243">
        <v>17.547441058079357</v>
      </c>
      <c r="K162" s="419"/>
      <c r="L162" s="109"/>
      <c r="M162" s="109"/>
      <c r="N162" s="130">
        <v>2869</v>
      </c>
      <c r="O162" s="131">
        <v>30</v>
      </c>
      <c r="P162" s="132">
        <v>0.22666666666666666</v>
      </c>
      <c r="Q162" s="131">
        <v>3.0952380952380953</v>
      </c>
      <c r="R162" s="133">
        <v>120.68965517241379</v>
      </c>
      <c r="S162" s="133">
        <v>10100</v>
      </c>
      <c r="T162" s="133">
        <v>70.603139013452918</v>
      </c>
      <c r="U162" s="133">
        <v>24</v>
      </c>
      <c r="V162" s="133">
        <v>20</v>
      </c>
      <c r="W162" s="243">
        <v>20.630303030303029</v>
      </c>
      <c r="X162" s="419"/>
      <c r="Y162" s="50"/>
      <c r="Z162" s="50"/>
      <c r="AA162" s="112"/>
      <c r="AB162" s="109"/>
      <c r="AC162" s="109"/>
      <c r="AD162" s="109"/>
      <c r="AE162" s="109"/>
      <c r="AF162" s="109"/>
    </row>
    <row r="163" spans="1:32" x14ac:dyDescent="0.25">
      <c r="A163" s="138">
        <v>2912</v>
      </c>
      <c r="B163" s="131">
        <v>28.30952380952381</v>
      </c>
      <c r="C163" s="132">
        <v>0.21558289396602226</v>
      </c>
      <c r="D163" s="131">
        <v>3.0555555555555554</v>
      </c>
      <c r="E163" s="133">
        <v>117.0886075949367</v>
      </c>
      <c r="F163" s="133">
        <v>9808.3666666666668</v>
      </c>
      <c r="G163" s="133">
        <v>70.921985815602838</v>
      </c>
      <c r="H163" s="133">
        <v>22</v>
      </c>
      <c r="I163" s="133">
        <v>20</v>
      </c>
      <c r="J163" s="243">
        <v>17.673110720562391</v>
      </c>
      <c r="K163" s="419"/>
      <c r="L163" s="109"/>
      <c r="M163" s="109"/>
      <c r="N163" s="138">
        <v>2912</v>
      </c>
      <c r="O163" s="131">
        <v>30</v>
      </c>
      <c r="P163" s="132">
        <v>0.22677092916283348</v>
      </c>
      <c r="Q163" s="131">
        <v>3.125</v>
      </c>
      <c r="R163" s="133">
        <v>121.21212121212122</v>
      </c>
      <c r="S163" s="133">
        <v>10166.666666666666</v>
      </c>
      <c r="T163" s="133">
        <v>70.687802207827758</v>
      </c>
      <c r="U163" s="133">
        <v>24</v>
      </c>
      <c r="V163" s="133">
        <v>20</v>
      </c>
      <c r="W163" s="243">
        <v>21.162500000000001</v>
      </c>
      <c r="X163" s="419"/>
      <c r="Y163" s="112"/>
      <c r="Z163" s="50"/>
      <c r="AA163" s="112"/>
      <c r="AB163" s="109"/>
      <c r="AC163" s="109"/>
      <c r="AD163" s="109"/>
      <c r="AE163" s="109"/>
      <c r="AF163" s="109"/>
    </row>
    <row r="164" spans="1:32" x14ac:dyDescent="0.25">
      <c r="A164" s="130">
        <v>2964</v>
      </c>
      <c r="B164" s="131">
        <v>28.9375</v>
      </c>
      <c r="C164" s="132">
        <v>0.21921397379912663</v>
      </c>
      <c r="D164" s="131">
        <v>3.0833333333333335</v>
      </c>
      <c r="E164" s="133">
        <v>117.64705882352941</v>
      </c>
      <c r="F164" s="133">
        <v>10166.666666666666</v>
      </c>
      <c r="G164" s="133">
        <v>71.248278123975069</v>
      </c>
      <c r="H164" s="133">
        <v>22</v>
      </c>
      <c r="I164" s="133">
        <v>20</v>
      </c>
      <c r="J164" s="243">
        <v>17.844982078853047</v>
      </c>
      <c r="K164" s="419"/>
      <c r="L164" s="109"/>
      <c r="M164" s="109"/>
      <c r="N164" s="130">
        <v>2964</v>
      </c>
      <c r="O164" s="131">
        <v>30.17543859649123</v>
      </c>
      <c r="P164" s="132">
        <v>0.22727272727272727</v>
      </c>
      <c r="Q164" s="131">
        <v>3.2</v>
      </c>
      <c r="R164" s="133">
        <v>121.56349354778381</v>
      </c>
      <c r="S164" s="133">
        <v>10244</v>
      </c>
      <c r="T164" s="133">
        <v>70.693278179937948</v>
      </c>
      <c r="U164" s="133">
        <v>24</v>
      </c>
      <c r="V164" s="133">
        <v>20</v>
      </c>
      <c r="W164" s="243">
        <v>21.167050691244238</v>
      </c>
      <c r="X164" s="419"/>
      <c r="Y164" s="112"/>
      <c r="Z164" s="112"/>
      <c r="AA164" s="112"/>
      <c r="AB164" s="109"/>
      <c r="AC164" s="109"/>
      <c r="AD164" s="109"/>
      <c r="AE164" s="109"/>
      <c r="AF164" s="109"/>
    </row>
    <row r="165" spans="1:32" x14ac:dyDescent="0.25">
      <c r="A165" s="130">
        <v>2976</v>
      </c>
      <c r="B165" s="131">
        <v>28.94736842105263</v>
      </c>
      <c r="C165" s="132">
        <v>0.22018890200708383</v>
      </c>
      <c r="D165" s="131">
        <v>3.125</v>
      </c>
      <c r="E165" s="133">
        <v>123.80952380952381</v>
      </c>
      <c r="F165" s="133">
        <v>10476.823529411764</v>
      </c>
      <c r="G165" s="133">
        <v>71.886002886002885</v>
      </c>
      <c r="H165" s="133">
        <v>23</v>
      </c>
      <c r="I165" s="133">
        <v>20</v>
      </c>
      <c r="J165" s="243">
        <v>18.722772277227723</v>
      </c>
      <c r="K165" s="419"/>
      <c r="L165" s="109"/>
      <c r="M165" s="109"/>
      <c r="N165" s="130">
        <v>2976</v>
      </c>
      <c r="O165" s="131">
        <v>30.25</v>
      </c>
      <c r="P165" s="132">
        <v>0.22837370242214533</v>
      </c>
      <c r="Q165" s="131">
        <v>3.375</v>
      </c>
      <c r="R165" s="133">
        <v>123.28767123287672</v>
      </c>
      <c r="S165" s="133">
        <v>10325.76923076923</v>
      </c>
      <c r="T165" s="133">
        <v>70.770297029702974</v>
      </c>
      <c r="U165" s="133">
        <v>24</v>
      </c>
      <c r="V165" s="133">
        <v>20</v>
      </c>
      <c r="W165" s="243">
        <v>21.638554216867469</v>
      </c>
      <c r="X165" s="419"/>
      <c r="Y165" s="112"/>
      <c r="Z165" s="112"/>
      <c r="AA165" s="50"/>
      <c r="AB165" s="109"/>
      <c r="AC165" s="109"/>
      <c r="AD165" s="109"/>
      <c r="AE165" s="109"/>
      <c r="AF165" s="109"/>
    </row>
    <row r="166" spans="1:32" x14ac:dyDescent="0.25">
      <c r="A166" s="130">
        <v>3049</v>
      </c>
      <c r="B166" s="131">
        <v>30</v>
      </c>
      <c r="C166" s="132">
        <v>0.22063436737539213</v>
      </c>
      <c r="D166" s="131">
        <v>3.5</v>
      </c>
      <c r="E166" s="133">
        <v>127.65957446808511</v>
      </c>
      <c r="F166" s="133">
        <v>10640.875</v>
      </c>
      <c r="G166" s="133">
        <v>75.284996410624558</v>
      </c>
      <c r="H166" s="121">
        <v>23</v>
      </c>
      <c r="I166" s="133">
        <v>22</v>
      </c>
      <c r="J166" s="243">
        <v>18.916433426629347</v>
      </c>
      <c r="K166" s="419"/>
      <c r="L166" s="109"/>
      <c r="M166" s="109"/>
      <c r="N166" s="130">
        <v>3049</v>
      </c>
      <c r="O166" s="131">
        <v>30.38095238095238</v>
      </c>
      <c r="P166" s="132">
        <v>0.22875816993464052</v>
      </c>
      <c r="Q166" s="115">
        <v>3.3821571238348866</v>
      </c>
      <c r="R166" s="133">
        <v>123.80952380952381</v>
      </c>
      <c r="S166" s="133">
        <v>10327.464285714286</v>
      </c>
      <c r="T166" s="133">
        <v>70.921985815602838</v>
      </c>
      <c r="U166" s="133">
        <v>24</v>
      </c>
      <c r="V166" s="133">
        <v>20</v>
      </c>
      <c r="W166" s="243">
        <v>21.68654600050046</v>
      </c>
      <c r="X166" s="419"/>
      <c r="Y166" s="50"/>
      <c r="Z166" s="112"/>
      <c r="AA166" s="112"/>
      <c r="AB166" s="109"/>
      <c r="AC166" s="109"/>
      <c r="AD166" s="109"/>
      <c r="AE166" s="109"/>
      <c r="AF166" s="109"/>
    </row>
    <row r="167" spans="1:32" x14ac:dyDescent="0.25">
      <c r="A167" s="130">
        <v>3064</v>
      </c>
      <c r="B167" s="131">
        <v>30.25</v>
      </c>
      <c r="C167" s="132">
        <v>0.22677092916283348</v>
      </c>
      <c r="D167" s="131">
        <v>3.5</v>
      </c>
      <c r="E167" s="133">
        <v>135.13513513513513</v>
      </c>
      <c r="F167" s="133">
        <v>10681.3125</v>
      </c>
      <c r="G167" s="133">
        <v>76.555023923444978</v>
      </c>
      <c r="H167" s="133">
        <v>24</v>
      </c>
      <c r="I167" s="133">
        <v>23</v>
      </c>
      <c r="J167" s="243">
        <v>19.401875901875901</v>
      </c>
      <c r="K167" s="419"/>
      <c r="L167" s="109"/>
      <c r="M167" s="109"/>
      <c r="N167" s="130">
        <v>3064</v>
      </c>
      <c r="O167" s="131">
        <v>30.555555555555557</v>
      </c>
      <c r="P167" s="132">
        <v>0.2289156626506024</v>
      </c>
      <c r="Q167" s="131">
        <v>3.4529147982062782</v>
      </c>
      <c r="R167" s="133">
        <v>125</v>
      </c>
      <c r="S167" s="133">
        <v>10340.799999999999</v>
      </c>
      <c r="T167" s="133">
        <v>71.041666666666671</v>
      </c>
      <c r="U167" s="133">
        <v>24</v>
      </c>
      <c r="V167" s="133">
        <v>20</v>
      </c>
      <c r="W167" s="243">
        <v>21.951740026676369</v>
      </c>
      <c r="X167" s="419"/>
      <c r="Y167" s="112"/>
      <c r="Z167" s="112"/>
      <c r="AA167" s="112"/>
      <c r="AB167" s="109"/>
      <c r="AC167" s="109"/>
      <c r="AD167" s="109"/>
      <c r="AE167" s="109"/>
      <c r="AF167" s="109"/>
    </row>
    <row r="168" spans="1:32" x14ac:dyDescent="0.25">
      <c r="A168" s="130">
        <v>3084</v>
      </c>
      <c r="B168" s="131">
        <v>30.555555555555557</v>
      </c>
      <c r="C168" s="132">
        <v>0.23357664233576642</v>
      </c>
      <c r="D168" s="131">
        <v>4.7368421052631575</v>
      </c>
      <c r="E168" s="133">
        <v>139.44223107569721</v>
      </c>
      <c r="F168" s="133">
        <v>11433.473684210527</v>
      </c>
      <c r="G168" s="133">
        <v>76.64898550724638</v>
      </c>
      <c r="H168" s="133">
        <v>24</v>
      </c>
      <c r="I168" s="133">
        <v>24</v>
      </c>
      <c r="J168" s="243">
        <v>19.659928122192273</v>
      </c>
      <c r="K168" s="419"/>
      <c r="L168" s="109"/>
      <c r="M168" s="109"/>
      <c r="N168" s="130">
        <v>3084</v>
      </c>
      <c r="O168" s="131">
        <v>30.666666666666668</v>
      </c>
      <c r="P168" s="132">
        <v>0.22916666666666666</v>
      </c>
      <c r="Q168" s="131">
        <v>3.5</v>
      </c>
      <c r="R168" s="133">
        <v>125.38699690402477</v>
      </c>
      <c r="S168" s="133">
        <v>10352.941176470587</v>
      </c>
      <c r="T168" s="133">
        <v>71.248278123975069</v>
      </c>
      <c r="U168" s="133">
        <v>24</v>
      </c>
      <c r="V168" s="133">
        <v>20</v>
      </c>
      <c r="W168" s="243">
        <v>21.984749455337692</v>
      </c>
      <c r="X168" s="419"/>
      <c r="Y168" s="112"/>
      <c r="Z168" s="112"/>
      <c r="AA168" s="112"/>
      <c r="AB168" s="109"/>
      <c r="AC168" s="109"/>
      <c r="AD168" s="109"/>
      <c r="AE168" s="109"/>
      <c r="AF168" s="109"/>
    </row>
    <row r="169" spans="1:32" x14ac:dyDescent="0.25">
      <c r="A169" s="130">
        <v>3199</v>
      </c>
      <c r="B169" s="131">
        <v>33</v>
      </c>
      <c r="C169" s="132">
        <v>0.23606228026117529</v>
      </c>
      <c r="D169" s="131">
        <v>5.208333333333333</v>
      </c>
      <c r="E169" s="133">
        <v>139.83050847457628</v>
      </c>
      <c r="F169" s="133">
        <v>11842.105263157895</v>
      </c>
      <c r="G169" s="133">
        <v>77.217879604672063</v>
      </c>
      <c r="H169" s="133">
        <v>25</v>
      </c>
      <c r="I169" s="133">
        <v>25</v>
      </c>
      <c r="J169" s="243">
        <v>19.663755458515283</v>
      </c>
      <c r="K169" s="419"/>
      <c r="L169" s="109"/>
      <c r="M169" s="109"/>
      <c r="N169" s="130">
        <v>3199</v>
      </c>
      <c r="O169" s="131">
        <v>30.90909090909091</v>
      </c>
      <c r="P169" s="132">
        <v>0.23057644110275688</v>
      </c>
      <c r="Q169" s="131">
        <v>3.5</v>
      </c>
      <c r="R169" s="133">
        <v>127.2264631043257</v>
      </c>
      <c r="S169" s="133">
        <v>10405.5</v>
      </c>
      <c r="T169" s="133">
        <v>71.784562211981566</v>
      </c>
      <c r="U169" s="133">
        <v>24</v>
      </c>
      <c r="V169" s="133">
        <v>20</v>
      </c>
      <c r="W169" s="243">
        <v>22.368098159509202</v>
      </c>
      <c r="X169" s="419"/>
      <c r="Y169" s="112"/>
      <c r="Z169" s="112"/>
      <c r="AA169" s="112"/>
      <c r="AB169" s="109"/>
      <c r="AC169" s="109"/>
      <c r="AD169" s="109"/>
      <c r="AE169" s="109"/>
      <c r="AF169" s="109"/>
    </row>
    <row r="170" spans="1:32" x14ac:dyDescent="0.25">
      <c r="A170" s="130">
        <v>3414</v>
      </c>
      <c r="B170" s="131">
        <v>33.299999999999997</v>
      </c>
      <c r="C170" s="132">
        <v>0.23633782824698368</v>
      </c>
      <c r="D170" s="131">
        <v>6.4444444444444446</v>
      </c>
      <c r="E170" s="133">
        <v>254.54545454545453</v>
      </c>
      <c r="F170" s="133">
        <v>12010</v>
      </c>
      <c r="G170" s="133">
        <v>80.458912768647281</v>
      </c>
      <c r="H170" s="133">
        <v>25</v>
      </c>
      <c r="I170" s="133">
        <v>25</v>
      </c>
      <c r="J170" s="243">
        <v>20.567375886524822</v>
      </c>
      <c r="K170" s="419"/>
      <c r="L170" s="109"/>
      <c r="M170" s="109"/>
      <c r="N170" s="130">
        <v>3414</v>
      </c>
      <c r="O170" s="131">
        <v>31</v>
      </c>
      <c r="P170" s="132">
        <v>0.23314606741573032</v>
      </c>
      <c r="Q170" s="131">
        <v>3.5</v>
      </c>
      <c r="R170" s="133">
        <v>127.27272727272727</v>
      </c>
      <c r="S170" s="133">
        <v>10476.823529411764</v>
      </c>
      <c r="T170" s="133">
        <v>71.886002886002885</v>
      </c>
      <c r="U170" s="133">
        <v>24</v>
      </c>
      <c r="V170" s="133">
        <v>20</v>
      </c>
      <c r="W170" s="243">
        <v>22.617647058823529</v>
      </c>
      <c r="X170" s="419"/>
      <c r="Y170" s="112"/>
      <c r="Z170" s="112"/>
      <c r="AA170" s="112"/>
      <c r="AB170" s="109"/>
      <c r="AC170" s="109"/>
      <c r="AD170" s="109"/>
      <c r="AE170" s="109"/>
      <c r="AF170" s="109"/>
    </row>
    <row r="171" spans="1:32" x14ac:dyDescent="0.25">
      <c r="A171" s="138">
        <v>3450</v>
      </c>
      <c r="B171" s="131">
        <v>35</v>
      </c>
      <c r="C171" s="132">
        <v>0.23786407766990292</v>
      </c>
      <c r="D171" s="131">
        <v>7.7777777777777777</v>
      </c>
      <c r="E171" s="133">
        <v>357.14285714285717</v>
      </c>
      <c r="F171" s="133">
        <v>12171.56</v>
      </c>
      <c r="G171" s="133">
        <v>82.571163653222072</v>
      </c>
      <c r="H171" s="133">
        <v>27</v>
      </c>
      <c r="I171" s="133">
        <v>25</v>
      </c>
      <c r="J171" s="243">
        <v>20.597134428992835</v>
      </c>
      <c r="K171" s="419"/>
      <c r="L171" s="109"/>
      <c r="M171" s="109"/>
      <c r="N171" s="138">
        <v>3450</v>
      </c>
      <c r="O171" s="131">
        <v>31.25</v>
      </c>
      <c r="P171" s="132">
        <v>0.23357664233576642</v>
      </c>
      <c r="Q171" s="131">
        <v>3.5</v>
      </c>
      <c r="R171" s="133">
        <v>127.65957446808511</v>
      </c>
      <c r="S171" s="133">
        <v>10498</v>
      </c>
      <c r="T171" s="133">
        <v>72.964705882352945</v>
      </c>
      <c r="U171" s="133">
        <v>24</v>
      </c>
      <c r="V171" s="133">
        <v>20</v>
      </c>
      <c r="W171" s="243">
        <v>22.662121332591237</v>
      </c>
      <c r="X171" s="419"/>
      <c r="Y171" s="50"/>
      <c r="Z171" s="112"/>
      <c r="AA171" s="112"/>
      <c r="AB171" s="109"/>
      <c r="AC171" s="109"/>
      <c r="AD171" s="109"/>
      <c r="AE171" s="109"/>
      <c r="AF171" s="109"/>
    </row>
    <row r="172" spans="1:32" x14ac:dyDescent="0.25">
      <c r="A172" s="130">
        <v>3478</v>
      </c>
      <c r="B172" s="131">
        <v>35.166666666666664</v>
      </c>
      <c r="C172" s="132">
        <v>0.24308300395256918</v>
      </c>
      <c r="D172" s="131">
        <v>8.8888888888888893</v>
      </c>
      <c r="E172" s="133">
        <v>457.14285714285717</v>
      </c>
      <c r="F172" s="133">
        <v>12454.25</v>
      </c>
      <c r="G172" s="133">
        <v>85.476134354743664</v>
      </c>
      <c r="H172" s="133">
        <v>28</v>
      </c>
      <c r="I172" s="133">
        <v>25</v>
      </c>
      <c r="J172" s="243">
        <v>24.080188679245282</v>
      </c>
      <c r="K172" s="419"/>
      <c r="L172" s="109"/>
      <c r="M172" s="109"/>
      <c r="N172" s="130">
        <v>3478</v>
      </c>
      <c r="O172" s="131">
        <v>31.428571428571427</v>
      </c>
      <c r="P172" s="132">
        <v>0.23536165327210104</v>
      </c>
      <c r="Q172" s="131">
        <v>3.5</v>
      </c>
      <c r="R172" s="133">
        <v>127.65957446808511</v>
      </c>
      <c r="S172" s="133">
        <v>10568.888888888889</v>
      </c>
      <c r="T172" s="133">
        <v>73.656896551724131</v>
      </c>
      <c r="U172" s="133">
        <v>25</v>
      </c>
      <c r="V172" s="133">
        <v>22</v>
      </c>
      <c r="W172" s="243">
        <v>22.695965890455888</v>
      </c>
      <c r="X172" s="419"/>
      <c r="Y172" s="50"/>
      <c r="Z172" s="112"/>
      <c r="AA172" s="50"/>
      <c r="AB172" s="109"/>
      <c r="AC172" s="109"/>
      <c r="AD172" s="109"/>
      <c r="AE172" s="109"/>
      <c r="AF172" s="109"/>
    </row>
    <row r="173" spans="1:32" x14ac:dyDescent="0.25">
      <c r="A173" s="130">
        <v>3525</v>
      </c>
      <c r="B173" s="131">
        <v>36.125</v>
      </c>
      <c r="C173" s="132">
        <v>0.24942311726452696</v>
      </c>
      <c r="D173" s="131">
        <v>15.705882352941176</v>
      </c>
      <c r="E173" s="133">
        <v>698.95287958115182</v>
      </c>
      <c r="F173" s="133">
        <v>12500</v>
      </c>
      <c r="G173" s="133">
        <v>87.138375740676196</v>
      </c>
      <c r="H173" s="133">
        <v>28</v>
      </c>
      <c r="I173" s="133">
        <v>25</v>
      </c>
      <c r="J173" s="243">
        <v>24.241206030150753</v>
      </c>
      <c r="K173" s="419"/>
      <c r="L173" s="109"/>
      <c r="M173" s="109"/>
      <c r="N173" s="130">
        <v>3525</v>
      </c>
      <c r="O173" s="131">
        <v>31.5</v>
      </c>
      <c r="P173" s="132">
        <v>0.23606228026117529</v>
      </c>
      <c r="Q173" s="131">
        <v>3.6</v>
      </c>
      <c r="R173" s="133">
        <v>128.16</v>
      </c>
      <c r="S173" s="133">
        <v>10640.875</v>
      </c>
      <c r="T173" s="121">
        <v>73.847803272432387</v>
      </c>
      <c r="U173" s="133">
        <v>25</v>
      </c>
      <c r="V173" s="133">
        <v>22</v>
      </c>
      <c r="W173" s="243">
        <v>23.526610644257705</v>
      </c>
      <c r="X173" s="419"/>
      <c r="Y173" s="50"/>
      <c r="Z173" s="112"/>
      <c r="AA173" s="112"/>
      <c r="AB173" s="109"/>
      <c r="AC173" s="109"/>
      <c r="AD173" s="109"/>
      <c r="AE173" s="109"/>
      <c r="AF173" s="109"/>
    </row>
    <row r="174" spans="1:32" x14ac:dyDescent="0.25">
      <c r="A174" s="130">
        <v>3658</v>
      </c>
      <c r="B174" s="131">
        <v>38.6</v>
      </c>
      <c r="C174" s="132">
        <v>0.26058865757358218</v>
      </c>
      <c r="D174" s="131" t="s">
        <v>2010</v>
      </c>
      <c r="E174" s="133" t="s">
        <v>2010</v>
      </c>
      <c r="F174" s="133">
        <v>13888.888888888889</v>
      </c>
      <c r="G174" s="133">
        <v>87.489649223691771</v>
      </c>
      <c r="H174" s="133">
        <v>28</v>
      </c>
      <c r="I174" s="133">
        <v>25</v>
      </c>
      <c r="J174" s="243">
        <v>25.114995400183993</v>
      </c>
      <c r="K174" s="419"/>
      <c r="L174" s="109"/>
      <c r="M174" s="109"/>
      <c r="N174" s="130">
        <v>3658</v>
      </c>
      <c r="O174" s="131">
        <v>31.875</v>
      </c>
      <c r="P174" s="132">
        <v>0.23633782824698368</v>
      </c>
      <c r="Q174" s="131">
        <v>3.6</v>
      </c>
      <c r="R174" s="133">
        <v>129.03225806451613</v>
      </c>
      <c r="S174" s="133">
        <v>10681.3125</v>
      </c>
      <c r="T174" s="133">
        <v>74.410094637223978</v>
      </c>
      <c r="U174" s="133">
        <v>25</v>
      </c>
      <c r="V174" s="133">
        <v>22</v>
      </c>
      <c r="W174" s="243">
        <v>23.603448275862068</v>
      </c>
      <c r="X174" s="419"/>
      <c r="Y174" s="112"/>
      <c r="Z174" s="50"/>
      <c r="AA174" s="112"/>
      <c r="AB174" s="109"/>
      <c r="AC174" s="109"/>
      <c r="AD174" s="109"/>
      <c r="AE174" s="109"/>
      <c r="AF174" s="109"/>
    </row>
    <row r="175" spans="1:32" x14ac:dyDescent="0.25">
      <c r="A175" s="130">
        <v>3708</v>
      </c>
      <c r="B175" s="131">
        <v>38.736842105263158</v>
      </c>
      <c r="C175" s="132">
        <v>0.26819407008086255</v>
      </c>
      <c r="D175" s="131" t="s">
        <v>2010</v>
      </c>
      <c r="E175" s="133" t="s">
        <v>2010</v>
      </c>
      <c r="F175" s="133">
        <v>15284.5625</v>
      </c>
      <c r="G175" s="133">
        <v>97.782087165133944</v>
      </c>
      <c r="H175" s="133">
        <v>28</v>
      </c>
      <c r="I175" s="133">
        <v>30</v>
      </c>
      <c r="J175" s="243">
        <v>25.609899823217443</v>
      </c>
      <c r="K175" s="419"/>
      <c r="L175" s="109"/>
      <c r="M175" s="109"/>
      <c r="N175" s="130">
        <v>3708</v>
      </c>
      <c r="O175" s="131">
        <v>32</v>
      </c>
      <c r="P175" s="132">
        <v>0.23786407766990292</v>
      </c>
      <c r="Q175" s="131">
        <v>3.7241379310344827</v>
      </c>
      <c r="R175" s="133">
        <v>130.43478260869566</v>
      </c>
      <c r="S175" s="133">
        <v>10714.285714285714</v>
      </c>
      <c r="T175" s="133">
        <v>74.500314366551393</v>
      </c>
      <c r="U175" s="133">
        <v>25</v>
      </c>
      <c r="V175" s="133">
        <v>22</v>
      </c>
      <c r="W175" s="243">
        <v>23.648325358851675</v>
      </c>
      <c r="X175" s="419"/>
      <c r="Y175" s="50"/>
      <c r="Z175" s="50"/>
      <c r="AA175" s="112"/>
      <c r="AB175" s="109"/>
      <c r="AC175" s="109"/>
      <c r="AD175" s="109"/>
      <c r="AE175" s="109"/>
      <c r="AF175" s="109"/>
    </row>
    <row r="176" spans="1:32" x14ac:dyDescent="0.25">
      <c r="A176" s="130">
        <v>3743</v>
      </c>
      <c r="B176" s="131">
        <v>46.421052631578945</v>
      </c>
      <c r="C176" s="132">
        <v>0.26929674099485418</v>
      </c>
      <c r="D176" s="131" t="s">
        <v>2010</v>
      </c>
      <c r="E176" s="133" t="s">
        <v>2010</v>
      </c>
      <c r="F176" s="133">
        <v>15508.4</v>
      </c>
      <c r="G176" s="133">
        <v>104.41582336706531</v>
      </c>
      <c r="H176" s="133"/>
      <c r="I176" s="133">
        <v>30</v>
      </c>
      <c r="J176" s="243">
        <v>26.975279106858054</v>
      </c>
      <c r="K176" s="419"/>
      <c r="L176" s="109"/>
      <c r="M176" s="109"/>
      <c r="N176" s="130">
        <v>3743</v>
      </c>
      <c r="O176" s="131">
        <v>32.073170731707314</v>
      </c>
      <c r="P176" s="132">
        <v>0.23860589812332439</v>
      </c>
      <c r="Q176" s="131">
        <v>3.8</v>
      </c>
      <c r="R176" s="133">
        <v>135.13513513513513</v>
      </c>
      <c r="S176" s="133">
        <v>11000</v>
      </c>
      <c r="T176" s="133">
        <v>74.936231884057975</v>
      </c>
      <c r="U176" s="133">
        <v>25</v>
      </c>
      <c r="V176" s="133">
        <v>22</v>
      </c>
      <c r="W176" s="243">
        <v>24.080188679245282</v>
      </c>
      <c r="X176" s="419"/>
      <c r="Y176" s="112"/>
      <c r="Z176" s="112"/>
      <c r="AA176" s="50"/>
      <c r="AB176" s="109"/>
      <c r="AC176" s="109"/>
      <c r="AD176" s="109"/>
      <c r="AE176" s="109"/>
      <c r="AF176" s="109"/>
    </row>
    <row r="177" spans="1:32" x14ac:dyDescent="0.25">
      <c r="A177" s="130">
        <v>4306</v>
      </c>
      <c r="B177" s="131">
        <v>54.777777777777779</v>
      </c>
      <c r="C177" s="132">
        <v>0.3188405797101449</v>
      </c>
      <c r="D177" s="131" t="s">
        <v>2010</v>
      </c>
      <c r="E177" s="133" t="s">
        <v>2010</v>
      </c>
      <c r="F177" s="133">
        <v>25222.222222222223</v>
      </c>
      <c r="G177" s="133">
        <v>104.89082969432314</v>
      </c>
      <c r="H177" s="133"/>
      <c r="I177" s="133">
        <v>30</v>
      </c>
      <c r="J177" s="243">
        <v>27.276859504132233</v>
      </c>
      <c r="K177" s="419"/>
      <c r="L177" s="109"/>
      <c r="M177" s="109"/>
      <c r="N177" s="130">
        <v>4306</v>
      </c>
      <c r="O177" s="131">
        <v>32.1</v>
      </c>
      <c r="P177" s="132">
        <v>0.24066390041493776</v>
      </c>
      <c r="Q177" s="131">
        <v>4</v>
      </c>
      <c r="R177" s="133">
        <v>135.29411764705881</v>
      </c>
      <c r="S177" s="133">
        <v>11052.631578947368</v>
      </c>
      <c r="T177" s="133">
        <v>74.950207468879668</v>
      </c>
      <c r="U177" s="133">
        <v>25</v>
      </c>
      <c r="V177" s="133">
        <v>22</v>
      </c>
      <c r="W177" s="243">
        <v>24.241206030150753</v>
      </c>
      <c r="X177" s="419"/>
      <c r="Y177" s="112"/>
      <c r="Z177" s="50"/>
      <c r="AA177" s="50"/>
      <c r="AB177" s="109"/>
      <c r="AC177" s="109"/>
      <c r="AD177" s="109"/>
      <c r="AE177" s="109"/>
      <c r="AF177" s="109"/>
    </row>
    <row r="178" spans="1:32" x14ac:dyDescent="0.25">
      <c r="A178" s="130">
        <v>4445</v>
      </c>
      <c r="B178" s="131" t="s">
        <v>2010</v>
      </c>
      <c r="C178" s="132" t="s">
        <v>2010</v>
      </c>
      <c r="D178" s="131" t="s">
        <v>2010</v>
      </c>
      <c r="E178" s="133" t="s">
        <v>2010</v>
      </c>
      <c r="F178" s="133" t="s">
        <v>2010</v>
      </c>
      <c r="G178" s="133">
        <v>105.47898799313894</v>
      </c>
      <c r="H178" s="133"/>
      <c r="I178" s="133">
        <v>38</v>
      </c>
      <c r="J178" s="243">
        <v>64.897680198840106</v>
      </c>
      <c r="K178" s="419"/>
      <c r="L178" s="109"/>
      <c r="M178" s="109"/>
      <c r="N178" s="130">
        <v>4445</v>
      </c>
      <c r="O178" s="131">
        <v>32.285714285714285</v>
      </c>
      <c r="P178" s="132">
        <v>0.2413793103448276</v>
      </c>
      <c r="Q178" s="131">
        <v>4</v>
      </c>
      <c r="R178" s="133">
        <v>139.44223107569721</v>
      </c>
      <c r="S178" s="133">
        <v>11075</v>
      </c>
      <c r="T178" s="133">
        <v>75.284996410624558</v>
      </c>
      <c r="U178" s="133">
        <v>25</v>
      </c>
      <c r="V178" s="133">
        <v>22</v>
      </c>
      <c r="W178" s="243">
        <v>24.269624573378838</v>
      </c>
      <c r="X178" s="419"/>
      <c r="Y178" s="112"/>
      <c r="Z178" s="112"/>
      <c r="AA178" s="112"/>
      <c r="AB178" s="109"/>
      <c r="AC178" s="109"/>
      <c r="AD178" s="109"/>
      <c r="AE178" s="109"/>
      <c r="AF178" s="109"/>
    </row>
    <row r="179" spans="1:32" x14ac:dyDescent="0.25">
      <c r="A179" s="130">
        <v>4767</v>
      </c>
      <c r="B179" s="131" t="s">
        <v>2010</v>
      </c>
      <c r="C179" s="132" t="s">
        <v>2010</v>
      </c>
      <c r="D179" s="131" t="s">
        <v>2010</v>
      </c>
      <c r="E179" s="133" t="s">
        <v>2010</v>
      </c>
      <c r="F179" s="133" t="s">
        <v>2010</v>
      </c>
      <c r="G179" s="133" t="s">
        <v>2010</v>
      </c>
      <c r="H179" s="133"/>
      <c r="I179" s="133"/>
      <c r="J179" s="243">
        <v>65.331984897518879</v>
      </c>
      <c r="K179" s="419"/>
      <c r="L179" s="109"/>
      <c r="M179" s="109"/>
      <c r="N179" s="130">
        <v>4767</v>
      </c>
      <c r="O179" s="131">
        <v>32.4</v>
      </c>
      <c r="P179" s="132">
        <v>0.24308300395256918</v>
      </c>
      <c r="Q179" s="131">
        <v>4.0816326530612246</v>
      </c>
      <c r="R179" s="133">
        <v>139.83050847457628</v>
      </c>
      <c r="S179" s="133">
        <v>11214</v>
      </c>
      <c r="T179" s="133">
        <v>76.335877862595424</v>
      </c>
      <c r="U179" s="133">
        <v>25</v>
      </c>
      <c r="V179" s="133">
        <v>23</v>
      </c>
      <c r="W179" s="243">
        <v>24.301075268817204</v>
      </c>
      <c r="X179" s="419"/>
      <c r="Y179" s="112"/>
      <c r="Z179" s="50"/>
      <c r="AA179" s="50"/>
      <c r="AB179" s="109"/>
      <c r="AC179" s="109"/>
      <c r="AD179" s="109"/>
      <c r="AE179" s="109"/>
      <c r="AF179" s="109"/>
    </row>
    <row r="180" spans="1:32" x14ac:dyDescent="0.25">
      <c r="A180" s="130">
        <v>4835</v>
      </c>
      <c r="B180" s="131" t="s">
        <v>2010</v>
      </c>
      <c r="C180" s="132" t="s">
        <v>2010</v>
      </c>
      <c r="D180" s="131" t="s">
        <v>2010</v>
      </c>
      <c r="E180" s="133" t="s">
        <v>2010</v>
      </c>
      <c r="F180" s="133" t="s">
        <v>2010</v>
      </c>
      <c r="G180" s="133" t="s">
        <v>2010</v>
      </c>
      <c r="H180" s="133"/>
      <c r="I180" s="133"/>
      <c r="J180" s="243" t="s">
        <v>2010</v>
      </c>
      <c r="K180" s="419"/>
      <c r="L180" s="109"/>
      <c r="M180" s="109"/>
      <c r="N180" s="130">
        <v>4835</v>
      </c>
      <c r="O180" s="131">
        <v>32.5</v>
      </c>
      <c r="P180" s="132">
        <v>0.24315068493150685</v>
      </c>
      <c r="Q180" s="131">
        <v>4.1415094339622645</v>
      </c>
      <c r="R180" s="133">
        <v>142.75202354672552</v>
      </c>
      <c r="S180" s="133">
        <v>11285.023809523809</v>
      </c>
      <c r="T180" s="133">
        <v>76.555023923444978</v>
      </c>
      <c r="U180" s="133">
        <v>25</v>
      </c>
      <c r="V180" s="133">
        <v>23</v>
      </c>
      <c r="W180" s="243">
        <v>24.388492706645057</v>
      </c>
      <c r="X180" s="419"/>
      <c r="Y180" s="50"/>
      <c r="Z180" s="50"/>
      <c r="AA180" s="50"/>
      <c r="AB180" s="109"/>
      <c r="AC180" s="109"/>
      <c r="AD180" s="109"/>
      <c r="AE180" s="109"/>
      <c r="AF180" s="109"/>
    </row>
    <row r="181" spans="1:32" ht="15.75" thickBot="1" x14ac:dyDescent="0.3">
      <c r="A181" s="134">
        <v>4936</v>
      </c>
      <c r="B181" s="135" t="s">
        <v>2010</v>
      </c>
      <c r="C181" s="136" t="s">
        <v>2010</v>
      </c>
      <c r="D181" s="135" t="s">
        <v>2010</v>
      </c>
      <c r="E181" s="137" t="s">
        <v>2010</v>
      </c>
      <c r="F181" s="137" t="s">
        <v>2010</v>
      </c>
      <c r="G181" s="137" t="s">
        <v>2010</v>
      </c>
      <c r="H181" s="137"/>
      <c r="I181" s="137"/>
      <c r="J181" s="244" t="s">
        <v>2010</v>
      </c>
      <c r="K181" s="420"/>
      <c r="L181" s="109"/>
      <c r="M181" s="109"/>
      <c r="N181" s="130">
        <v>4936</v>
      </c>
      <c r="O181" s="131">
        <v>32.931034482758619</v>
      </c>
      <c r="P181" s="132">
        <v>0.2445141065830721</v>
      </c>
      <c r="Q181" s="131">
        <v>4.1818181818181817</v>
      </c>
      <c r="R181" s="133">
        <v>142.85714285714286</v>
      </c>
      <c r="S181" s="133">
        <v>11385.758620689656</v>
      </c>
      <c r="T181" s="133">
        <v>76.64898550724638</v>
      </c>
      <c r="U181" s="133">
        <v>25</v>
      </c>
      <c r="V181" s="133">
        <v>24</v>
      </c>
      <c r="W181" s="243">
        <v>25.114995400183993</v>
      </c>
      <c r="X181" s="419"/>
      <c r="Y181" s="50"/>
      <c r="Z181" s="112"/>
      <c r="AA181" s="50"/>
      <c r="AB181" s="109"/>
      <c r="AC181" s="109"/>
      <c r="AD181" s="109"/>
      <c r="AE181" s="109"/>
      <c r="AF181" s="109"/>
    </row>
    <row r="182" spans="1:32" ht="15" customHeight="1" x14ac:dyDescent="0.25">
      <c r="A182" s="126">
        <v>5026</v>
      </c>
      <c r="B182" s="127">
        <v>26.555555555555557</v>
      </c>
      <c r="C182" s="128">
        <v>0.19021090330282531</v>
      </c>
      <c r="D182" s="127" t="s">
        <v>2010</v>
      </c>
      <c r="E182" s="129" t="s">
        <v>2010</v>
      </c>
      <c r="F182" s="129">
        <v>8167.583333333333</v>
      </c>
      <c r="G182" s="129">
        <v>58.502387584560289</v>
      </c>
      <c r="H182" s="129">
        <v>16</v>
      </c>
      <c r="I182" s="129">
        <v>9</v>
      </c>
      <c r="J182" s="242">
        <v>5.1231067961165051</v>
      </c>
      <c r="K182" s="418" t="s">
        <v>2017</v>
      </c>
      <c r="L182" s="109"/>
      <c r="M182" s="109"/>
      <c r="N182" s="130">
        <v>5026</v>
      </c>
      <c r="O182" s="131">
        <v>33</v>
      </c>
      <c r="P182" s="132">
        <v>0.24855491329479767</v>
      </c>
      <c r="Q182" s="131">
        <v>4.3125</v>
      </c>
      <c r="R182" s="133">
        <v>142.85714285714286</v>
      </c>
      <c r="S182" s="133">
        <v>11433.473684210527</v>
      </c>
      <c r="T182" s="133">
        <v>76.660341555977226</v>
      </c>
      <c r="U182" s="133">
        <v>25</v>
      </c>
      <c r="V182" s="133">
        <v>25</v>
      </c>
      <c r="W182" s="243">
        <v>25.280898876404493</v>
      </c>
      <c r="X182" s="419"/>
      <c r="Y182" s="50"/>
      <c r="Z182" s="50"/>
      <c r="AA182" s="112"/>
      <c r="AB182" s="109"/>
      <c r="AC182" s="109"/>
      <c r="AD182" s="109"/>
      <c r="AE182" s="109"/>
      <c r="AF182" s="109"/>
    </row>
    <row r="183" spans="1:32" x14ac:dyDescent="0.25">
      <c r="A183" s="130">
        <v>5057</v>
      </c>
      <c r="B183" s="131">
        <v>22.222222222222221</v>
      </c>
      <c r="C183" s="132">
        <v>0.19774569903104608</v>
      </c>
      <c r="D183" s="131">
        <v>2.7777777777777777</v>
      </c>
      <c r="E183" s="133">
        <v>125</v>
      </c>
      <c r="F183" s="133">
        <v>5555.5555555555557</v>
      </c>
      <c r="G183" s="133">
        <v>49.436424757761522</v>
      </c>
      <c r="H183" s="133">
        <v>17</v>
      </c>
      <c r="I183" s="133">
        <v>10</v>
      </c>
      <c r="J183" s="243">
        <v>6.7857611548556429</v>
      </c>
      <c r="K183" s="419"/>
      <c r="L183" s="109"/>
      <c r="M183" s="109"/>
      <c r="N183" s="130">
        <v>5057</v>
      </c>
      <c r="O183" s="131">
        <v>33</v>
      </c>
      <c r="P183" s="132">
        <v>0.24914675767918087</v>
      </c>
      <c r="Q183" s="131">
        <v>4.666666666666667</v>
      </c>
      <c r="R183" s="133">
        <v>144.92753623188406</v>
      </c>
      <c r="S183" s="133">
        <v>11472.773148148148</v>
      </c>
      <c r="T183" s="133">
        <v>77.13333333333334</v>
      </c>
      <c r="U183" s="133">
        <v>26</v>
      </c>
      <c r="V183" s="133">
        <v>25</v>
      </c>
      <c r="W183" s="243">
        <v>25.35031847133758</v>
      </c>
      <c r="X183" s="419"/>
      <c r="Y183" s="50"/>
      <c r="Z183" s="112"/>
      <c r="AA183" s="50"/>
      <c r="AB183" s="109"/>
      <c r="AC183" s="109"/>
      <c r="AD183" s="109"/>
      <c r="AE183" s="109"/>
      <c r="AF183" s="109"/>
    </row>
    <row r="184" spans="1:32" x14ac:dyDescent="0.25">
      <c r="A184" s="130">
        <v>5192</v>
      </c>
      <c r="B184" s="131">
        <v>27.083333333333332</v>
      </c>
      <c r="C184" s="132">
        <v>0.187788906009245</v>
      </c>
      <c r="D184" s="131">
        <v>5</v>
      </c>
      <c r="E184" s="133">
        <v>184.61538461538461</v>
      </c>
      <c r="F184" s="133">
        <v>8247.8888888888887</v>
      </c>
      <c r="G184" s="133">
        <v>57.188751926040062</v>
      </c>
      <c r="H184" s="133">
        <v>17</v>
      </c>
      <c r="I184" s="133">
        <v>15</v>
      </c>
      <c r="J184" s="243">
        <v>10.456565999321343</v>
      </c>
      <c r="K184" s="419"/>
      <c r="L184" s="109"/>
      <c r="M184" s="109"/>
      <c r="N184" s="130">
        <v>5192</v>
      </c>
      <c r="O184" s="131">
        <v>33.200000000000003</v>
      </c>
      <c r="P184" s="132">
        <v>0.24942311726452696</v>
      </c>
      <c r="Q184" s="131">
        <v>4.7368421052631575</v>
      </c>
      <c r="R184" s="133">
        <v>157.48031496062993</v>
      </c>
      <c r="S184" s="133">
        <v>11483.129496402878</v>
      </c>
      <c r="T184" s="133">
        <v>77.144620811287481</v>
      </c>
      <c r="U184" s="133">
        <v>26</v>
      </c>
      <c r="V184" s="133">
        <v>25</v>
      </c>
      <c r="W184" s="243">
        <v>25.609899823217443</v>
      </c>
      <c r="X184" s="419"/>
      <c r="Y184" s="50"/>
      <c r="Z184" s="112"/>
      <c r="AA184" s="112"/>
      <c r="AB184" s="109"/>
      <c r="AC184" s="109"/>
      <c r="AD184" s="109"/>
      <c r="AE184" s="109"/>
      <c r="AF184" s="109"/>
    </row>
    <row r="185" spans="1:32" x14ac:dyDescent="0.25">
      <c r="A185" s="130">
        <v>5407</v>
      </c>
      <c r="B185" s="131">
        <v>22.222222222222221</v>
      </c>
      <c r="C185" s="132">
        <v>0.18494544109487701</v>
      </c>
      <c r="D185" s="131">
        <v>1</v>
      </c>
      <c r="E185" s="133">
        <v>45</v>
      </c>
      <c r="F185" s="133">
        <v>5111.1111111111113</v>
      </c>
      <c r="G185" s="133">
        <v>42.53745145182171</v>
      </c>
      <c r="H185" s="133">
        <v>18</v>
      </c>
      <c r="I185" s="133">
        <v>15</v>
      </c>
      <c r="J185" s="243">
        <v>10.909311348205625</v>
      </c>
      <c r="K185" s="419"/>
      <c r="L185" s="109"/>
      <c r="M185" s="109"/>
      <c r="N185" s="130">
        <v>5407</v>
      </c>
      <c r="O185" s="131">
        <v>33.274999999999999</v>
      </c>
      <c r="P185" s="132">
        <v>0.25912230137582248</v>
      </c>
      <c r="Q185" s="131">
        <v>5</v>
      </c>
      <c r="R185" s="133">
        <v>160.46511627906978</v>
      </c>
      <c r="S185" s="133">
        <v>11794</v>
      </c>
      <c r="T185" s="133">
        <v>77.217879604672063</v>
      </c>
      <c r="U185" s="133">
        <v>27</v>
      </c>
      <c r="V185" s="133">
        <v>25</v>
      </c>
      <c r="W185" s="243">
        <v>26.104046242774565</v>
      </c>
      <c r="X185" s="419"/>
      <c r="Y185" s="112"/>
      <c r="Z185" s="50"/>
      <c r="AA185" s="112"/>
      <c r="AB185" s="109"/>
      <c r="AC185" s="109"/>
      <c r="AD185" s="109"/>
      <c r="AE185" s="109"/>
      <c r="AF185" s="109"/>
    </row>
    <row r="186" spans="1:32" x14ac:dyDescent="0.25">
      <c r="A186" s="130">
        <v>5479</v>
      </c>
      <c r="B186" s="131">
        <v>33.823529411764703</v>
      </c>
      <c r="C186" s="132">
        <v>0.20989231611607959</v>
      </c>
      <c r="D186" s="131">
        <v>2.8823529411764706</v>
      </c>
      <c r="E186" s="133">
        <v>85.217391304347828</v>
      </c>
      <c r="F186" s="133">
        <v>10352.941176470587</v>
      </c>
      <c r="G186" s="133">
        <v>64.245300237269575</v>
      </c>
      <c r="H186" s="133">
        <v>18</v>
      </c>
      <c r="I186" s="133">
        <v>15</v>
      </c>
      <c r="J186" s="245">
        <v>11.994198694706309</v>
      </c>
      <c r="K186" s="419"/>
      <c r="L186" s="109"/>
      <c r="M186" s="109"/>
      <c r="N186" s="130">
        <v>5479</v>
      </c>
      <c r="O186" s="131">
        <v>33.299999999999997</v>
      </c>
      <c r="P186" s="132">
        <v>0.26058865757358218</v>
      </c>
      <c r="Q186" s="131">
        <v>5</v>
      </c>
      <c r="R186" s="133">
        <v>166.66666666666666</v>
      </c>
      <c r="S186" s="133">
        <v>11842.105263157895</v>
      </c>
      <c r="T186" s="133">
        <v>77.992784519514601</v>
      </c>
      <c r="U186" s="133">
        <v>27</v>
      </c>
      <c r="V186" s="133">
        <v>25</v>
      </c>
      <c r="W186" s="243">
        <v>26.975279106858054</v>
      </c>
      <c r="X186" s="419"/>
      <c r="Y186" s="112"/>
      <c r="Z186" s="112"/>
      <c r="AA186" s="50"/>
      <c r="AB186" s="109"/>
      <c r="AC186" s="109"/>
      <c r="AD186" s="109"/>
      <c r="AE186" s="109"/>
      <c r="AF186" s="109"/>
    </row>
    <row r="187" spans="1:32" x14ac:dyDescent="0.25">
      <c r="A187" s="130">
        <v>5684</v>
      </c>
      <c r="B187" s="131">
        <v>31.875</v>
      </c>
      <c r="C187" s="132">
        <v>0.22431386347642504</v>
      </c>
      <c r="D187" s="131">
        <v>3.375</v>
      </c>
      <c r="E187" s="133">
        <v>105.88235294117646</v>
      </c>
      <c r="F187" s="133">
        <v>9622.5</v>
      </c>
      <c r="G187" s="133">
        <v>67.716396903589015</v>
      </c>
      <c r="H187" s="133">
        <v>18</v>
      </c>
      <c r="I187" s="133">
        <v>15</v>
      </c>
      <c r="J187" s="243">
        <v>12.341544422917243</v>
      </c>
      <c r="K187" s="419"/>
      <c r="L187" s="109"/>
      <c r="M187" s="109"/>
      <c r="N187" s="130">
        <v>5684</v>
      </c>
      <c r="O187" s="131">
        <v>33.388888888888886</v>
      </c>
      <c r="P187" s="132">
        <v>0.26076555023923442</v>
      </c>
      <c r="Q187" s="131">
        <v>5.208333333333333</v>
      </c>
      <c r="R187" s="133">
        <v>184.61538461538461</v>
      </c>
      <c r="S187" s="133">
        <v>11904.761904761905</v>
      </c>
      <c r="T187" s="133">
        <v>79.061403508771932</v>
      </c>
      <c r="U187" s="133">
        <v>27</v>
      </c>
      <c r="V187" s="133">
        <v>25</v>
      </c>
      <c r="W187" s="243">
        <v>27.276859504132233</v>
      </c>
      <c r="X187" s="419"/>
      <c r="Y187" s="112"/>
      <c r="Z187" s="50"/>
      <c r="AA187" s="50"/>
      <c r="AB187" s="109"/>
      <c r="AC187" s="109"/>
      <c r="AD187" s="109"/>
      <c r="AE187" s="109"/>
      <c r="AF187" s="109"/>
    </row>
    <row r="188" spans="1:32" x14ac:dyDescent="0.25">
      <c r="A188" s="130">
        <v>5894</v>
      </c>
      <c r="B188" s="131">
        <v>28.444444444444443</v>
      </c>
      <c r="C188" s="132">
        <v>0.17373600271462505</v>
      </c>
      <c r="D188" s="131">
        <v>1.9166666666666667</v>
      </c>
      <c r="E188" s="133">
        <v>67.3828125</v>
      </c>
      <c r="F188" s="133">
        <v>6708.9444444444443</v>
      </c>
      <c r="G188" s="133">
        <v>40.977604343400067</v>
      </c>
      <c r="H188" s="133">
        <v>20</v>
      </c>
      <c r="I188" s="133">
        <v>15</v>
      </c>
      <c r="J188" s="243">
        <v>13.630479008692436</v>
      </c>
      <c r="K188" s="419"/>
      <c r="L188" s="109"/>
      <c r="M188" s="109"/>
      <c r="N188" s="130">
        <v>5894</v>
      </c>
      <c r="O188" s="131">
        <v>33.823529411764703</v>
      </c>
      <c r="P188" s="132">
        <v>0.26262626262626265</v>
      </c>
      <c r="Q188" s="131">
        <v>6.4444444444444446</v>
      </c>
      <c r="R188" s="133">
        <v>254.54545454545453</v>
      </c>
      <c r="S188" s="133">
        <v>11991.333333333334</v>
      </c>
      <c r="T188" s="133">
        <v>80.458912768647281</v>
      </c>
      <c r="U188" s="133">
        <v>28</v>
      </c>
      <c r="V188" s="133">
        <v>25</v>
      </c>
      <c r="W188" s="243">
        <v>28.043478260869566</v>
      </c>
      <c r="X188" s="419"/>
      <c r="Y188" s="50"/>
      <c r="Z188" s="50"/>
      <c r="AA188" s="50"/>
      <c r="AB188" s="109"/>
      <c r="AC188" s="109"/>
      <c r="AD188" s="109"/>
      <c r="AE188" s="109"/>
      <c r="AF188" s="109"/>
    </row>
    <row r="189" spans="1:32" x14ac:dyDescent="0.25">
      <c r="A189" s="130">
        <v>5988</v>
      </c>
      <c r="B189" s="131">
        <v>32.931034482758619</v>
      </c>
      <c r="C189" s="132">
        <v>0.15948563794255177</v>
      </c>
      <c r="D189" s="131">
        <v>3.7241379310344827</v>
      </c>
      <c r="E189" s="133">
        <v>113.08900523560209</v>
      </c>
      <c r="F189" s="133">
        <v>11385.758620689656</v>
      </c>
      <c r="G189" s="133">
        <v>55.141449565798261</v>
      </c>
      <c r="H189" s="133">
        <v>20</v>
      </c>
      <c r="I189" s="133">
        <v>15</v>
      </c>
      <c r="J189" s="243">
        <v>13.720930232558139</v>
      </c>
      <c r="K189" s="419"/>
      <c r="L189" s="109"/>
      <c r="M189" s="109"/>
      <c r="N189" s="130">
        <v>5988</v>
      </c>
      <c r="O189" s="131">
        <v>34.4</v>
      </c>
      <c r="P189" s="132">
        <v>0.26351092372556534</v>
      </c>
      <c r="Q189" s="131">
        <v>7.2279999999999998</v>
      </c>
      <c r="R189" s="133">
        <v>262.83636363636361</v>
      </c>
      <c r="S189" s="133">
        <v>12010</v>
      </c>
      <c r="T189" s="133">
        <v>81.364829396325462</v>
      </c>
      <c r="U189" s="133">
        <v>28</v>
      </c>
      <c r="V189" s="133">
        <v>25</v>
      </c>
      <c r="W189" s="243">
        <v>28.173295454545453</v>
      </c>
      <c r="X189" s="419"/>
      <c r="Y189" s="112"/>
      <c r="Z189" s="50"/>
      <c r="AA189" s="50"/>
      <c r="AB189" s="109"/>
      <c r="AC189" s="109"/>
      <c r="AD189" s="109"/>
      <c r="AE189" s="109"/>
      <c r="AF189" s="109"/>
    </row>
    <row r="190" spans="1:32" x14ac:dyDescent="0.25">
      <c r="A190" s="130">
        <v>6096</v>
      </c>
      <c r="B190" s="131">
        <v>13.206349206349206</v>
      </c>
      <c r="C190" s="132">
        <v>0.13648293963254593</v>
      </c>
      <c r="D190" s="131">
        <v>0.8571428571428571</v>
      </c>
      <c r="E190" s="133">
        <v>64.90384615384616</v>
      </c>
      <c r="F190" s="133">
        <v>3092.4126984126983</v>
      </c>
      <c r="G190" s="133">
        <v>31.958989501312335</v>
      </c>
      <c r="H190" s="133">
        <v>20</v>
      </c>
      <c r="I190" s="133">
        <v>15</v>
      </c>
      <c r="J190" s="243">
        <v>13.796370136119895</v>
      </c>
      <c r="K190" s="419"/>
      <c r="L190" s="109"/>
      <c r="M190" s="109"/>
      <c r="N190" s="130">
        <v>6096</v>
      </c>
      <c r="O190" s="131">
        <v>34.5</v>
      </c>
      <c r="P190" s="132">
        <v>0.26433072076225606</v>
      </c>
      <c r="Q190" s="131">
        <v>7.7777777777777777</v>
      </c>
      <c r="R190" s="133">
        <v>318.18181818181819</v>
      </c>
      <c r="S190" s="133">
        <v>12171.56</v>
      </c>
      <c r="T190" s="133">
        <v>81.474878444084283</v>
      </c>
      <c r="U190" s="133">
        <v>28</v>
      </c>
      <c r="V190" s="133">
        <v>25</v>
      </c>
      <c r="W190" s="243">
        <v>28.257142857142856</v>
      </c>
      <c r="X190" s="419"/>
      <c r="Y190" s="50"/>
      <c r="Z190" s="114"/>
      <c r="AA190" s="112"/>
      <c r="AB190" s="109"/>
      <c r="AC190" s="109"/>
      <c r="AD190" s="109"/>
      <c r="AE190" s="109"/>
      <c r="AF190" s="109"/>
    </row>
    <row r="191" spans="1:32" x14ac:dyDescent="0.25">
      <c r="A191" s="130">
        <v>6098</v>
      </c>
      <c r="B191" s="131">
        <v>28.711111111111112</v>
      </c>
      <c r="C191" s="132">
        <v>0.2118727451623483</v>
      </c>
      <c r="D191" s="131">
        <v>3.6</v>
      </c>
      <c r="E191" s="133">
        <v>125.38699690402477</v>
      </c>
      <c r="F191" s="133">
        <v>10568.888888888889</v>
      </c>
      <c r="G191" s="133">
        <v>77.992784519514601</v>
      </c>
      <c r="H191" s="133">
        <v>20</v>
      </c>
      <c r="I191" s="133">
        <v>15</v>
      </c>
      <c r="J191" s="243">
        <v>14.018981565979193</v>
      </c>
      <c r="K191" s="419"/>
      <c r="L191" s="109"/>
      <c r="M191" s="109"/>
      <c r="N191" s="130">
        <v>6098</v>
      </c>
      <c r="O191" s="131">
        <v>34.615384615384613</v>
      </c>
      <c r="P191" s="132">
        <v>0.26682408500590321</v>
      </c>
      <c r="Q191" s="131">
        <v>8.8888888888888893</v>
      </c>
      <c r="R191" s="133">
        <v>356.10856905158067</v>
      </c>
      <c r="S191" s="133">
        <v>12454.25</v>
      </c>
      <c r="T191" s="133">
        <v>82.02153110047847</v>
      </c>
      <c r="U191" s="133">
        <v>28</v>
      </c>
      <c r="V191" s="133">
        <v>25</v>
      </c>
      <c r="W191" s="243">
        <v>28.382526564344747</v>
      </c>
      <c r="X191" s="419"/>
      <c r="Y191" s="112"/>
      <c r="Z191" s="112"/>
      <c r="AA191" s="50"/>
      <c r="AB191" s="109"/>
      <c r="AC191" s="109"/>
      <c r="AD191" s="109"/>
      <c r="AE191" s="109"/>
      <c r="AF191" s="109"/>
    </row>
    <row r="192" spans="1:32" x14ac:dyDescent="0.25">
      <c r="A192" s="130">
        <v>6170</v>
      </c>
      <c r="B192" s="131">
        <v>25.74712643678161</v>
      </c>
      <c r="C192" s="132">
        <v>0.36304700162074555</v>
      </c>
      <c r="D192" s="131">
        <v>2.0574712643678161</v>
      </c>
      <c r="E192" s="133">
        <v>79.910714285714292</v>
      </c>
      <c r="F192" s="133">
        <v>5778.1609195402298</v>
      </c>
      <c r="G192" s="133">
        <v>81.474878444084283</v>
      </c>
      <c r="H192" s="133">
        <v>21</v>
      </c>
      <c r="I192" s="133">
        <v>15</v>
      </c>
      <c r="J192" s="243">
        <v>14.563751926040062</v>
      </c>
      <c r="K192" s="419"/>
      <c r="L192" s="109"/>
      <c r="M192" s="109"/>
      <c r="N192" s="130">
        <v>6170</v>
      </c>
      <c r="O192" s="131">
        <v>35</v>
      </c>
      <c r="P192" s="132">
        <v>0.26748971193415638</v>
      </c>
      <c r="Q192" s="131">
        <v>9.8071428571428569</v>
      </c>
      <c r="R192" s="133">
        <v>357.14285714285717</v>
      </c>
      <c r="S192" s="133">
        <v>12500</v>
      </c>
      <c r="T192" s="133">
        <v>82.13296398891967</v>
      </c>
      <c r="U192" s="133">
        <v>28</v>
      </c>
      <c r="V192" s="133">
        <v>25</v>
      </c>
      <c r="W192" s="243">
        <v>30.059382422802852</v>
      </c>
      <c r="X192" s="419"/>
      <c r="Y192" s="112"/>
      <c r="Z192" s="50"/>
      <c r="AA192" s="50"/>
      <c r="AB192" s="109"/>
      <c r="AC192" s="109"/>
      <c r="AD192" s="109"/>
      <c r="AE192" s="109"/>
      <c r="AF192" s="109"/>
    </row>
    <row r="193" spans="1:32" x14ac:dyDescent="0.25">
      <c r="A193" s="130">
        <v>6186</v>
      </c>
      <c r="B193" s="131">
        <v>19.142857142857142</v>
      </c>
      <c r="C193" s="132">
        <v>0.15163271904300032</v>
      </c>
      <c r="D193" s="131">
        <v>1.4285714285714286</v>
      </c>
      <c r="E193" s="133">
        <v>74.626865671641795</v>
      </c>
      <c r="F193" s="133">
        <v>5521.8163265306121</v>
      </c>
      <c r="G193" s="133">
        <v>43.738926608470742</v>
      </c>
      <c r="H193" s="133">
        <v>21</v>
      </c>
      <c r="I193" s="133">
        <v>16</v>
      </c>
      <c r="J193" s="243">
        <v>14.779292267365662</v>
      </c>
      <c r="K193" s="419"/>
      <c r="L193" s="109"/>
      <c r="M193" s="109"/>
      <c r="N193" s="130">
        <v>6186</v>
      </c>
      <c r="O193" s="131">
        <v>35</v>
      </c>
      <c r="P193" s="132">
        <v>0.2679640718562874</v>
      </c>
      <c r="Q193" s="131">
        <v>11.890069444444444</v>
      </c>
      <c r="R193" s="133">
        <v>457.14285714285717</v>
      </c>
      <c r="S193" s="133">
        <v>12563.8</v>
      </c>
      <c r="T193" s="133">
        <v>82.281124497991968</v>
      </c>
      <c r="U193" s="133">
        <v>28</v>
      </c>
      <c r="V193" s="133">
        <v>25</v>
      </c>
      <c r="W193" s="243">
        <v>31.808585503166785</v>
      </c>
      <c r="X193" s="419"/>
      <c r="Y193" s="50"/>
      <c r="Z193" s="112"/>
      <c r="AA193" s="50"/>
      <c r="AB193" s="109"/>
      <c r="AC193" s="109"/>
      <c r="AD193" s="109"/>
      <c r="AE193" s="109"/>
      <c r="AF193" s="109"/>
    </row>
    <row r="194" spans="1:32" x14ac:dyDescent="0.25">
      <c r="A194" s="130">
        <v>6204</v>
      </c>
      <c r="B194" s="131">
        <v>31.25</v>
      </c>
      <c r="C194" s="132">
        <v>0.20148291424887169</v>
      </c>
      <c r="D194" s="131">
        <v>0.95</v>
      </c>
      <c r="E194" s="133">
        <v>30.4</v>
      </c>
      <c r="F194" s="133">
        <v>4000</v>
      </c>
      <c r="G194" s="133">
        <v>25.789813023855576</v>
      </c>
      <c r="H194" s="133">
        <v>21</v>
      </c>
      <c r="I194" s="133">
        <v>16</v>
      </c>
      <c r="J194" s="243">
        <v>15.247661990647963</v>
      </c>
      <c r="K194" s="419"/>
      <c r="L194" s="109"/>
      <c r="M194" s="109"/>
      <c r="N194" s="130">
        <v>6204</v>
      </c>
      <c r="O194" s="131">
        <v>35</v>
      </c>
      <c r="P194" s="132">
        <v>0.26819407008086255</v>
      </c>
      <c r="Q194" s="131">
        <v>14</v>
      </c>
      <c r="R194" s="133">
        <v>526.31578947368416</v>
      </c>
      <c r="S194" s="133">
        <v>12669.44761904762</v>
      </c>
      <c r="T194" s="133">
        <v>82.571163653222072</v>
      </c>
      <c r="U194" s="133">
        <v>28</v>
      </c>
      <c r="V194" s="133">
        <v>25</v>
      </c>
      <c r="W194" s="243">
        <v>31.963963963963963</v>
      </c>
      <c r="X194" s="419"/>
      <c r="Y194" s="50"/>
      <c r="Z194" s="112"/>
      <c r="AA194" s="50"/>
      <c r="AB194" s="109"/>
      <c r="AC194" s="109"/>
      <c r="AD194" s="109"/>
      <c r="AE194" s="109"/>
      <c r="AF194" s="109"/>
    </row>
    <row r="195" spans="1:32" x14ac:dyDescent="0.25">
      <c r="A195" s="130">
        <v>6248</v>
      </c>
      <c r="B195" s="131">
        <v>32.073170731707314</v>
      </c>
      <c r="C195" s="132">
        <v>0.21046734955185659</v>
      </c>
      <c r="D195" s="131">
        <v>2.7317073170731709</v>
      </c>
      <c r="E195" s="133">
        <v>85.171102661596962</v>
      </c>
      <c r="F195" s="133">
        <v>11.829268292682928</v>
      </c>
      <c r="G195" s="133">
        <v>7.7624839948783608E-2</v>
      </c>
      <c r="H195" s="133">
        <v>21</v>
      </c>
      <c r="I195" s="133">
        <v>17</v>
      </c>
      <c r="J195" s="243">
        <v>15.443148111528574</v>
      </c>
      <c r="K195" s="419"/>
      <c r="L195" s="109"/>
      <c r="M195" s="109"/>
      <c r="N195" s="130">
        <v>6248</v>
      </c>
      <c r="O195" s="131">
        <v>35.143884892086334</v>
      </c>
      <c r="P195" s="132">
        <v>0.26929674099485418</v>
      </c>
      <c r="Q195" s="131">
        <v>15.705882352941176</v>
      </c>
      <c r="R195" s="133">
        <v>698.95287958115182</v>
      </c>
      <c r="S195" s="133">
        <v>12819.833333333334</v>
      </c>
      <c r="T195" s="133">
        <v>85.476134354743664</v>
      </c>
      <c r="U195" s="133">
        <v>28</v>
      </c>
      <c r="V195" s="133">
        <v>30</v>
      </c>
      <c r="W195" s="243">
        <v>32.017937219730939</v>
      </c>
      <c r="X195" s="419"/>
      <c r="Y195" s="50"/>
      <c r="Z195" s="112"/>
      <c r="AA195" s="112"/>
      <c r="AB195" s="109"/>
      <c r="AC195" s="109"/>
      <c r="AD195" s="109"/>
      <c r="AE195" s="109"/>
      <c r="AF195" s="109"/>
    </row>
    <row r="196" spans="1:32" x14ac:dyDescent="0.25">
      <c r="A196" s="130">
        <v>6362</v>
      </c>
      <c r="B196" s="131">
        <v>30.38095238095238</v>
      </c>
      <c r="C196" s="132">
        <v>0.20056585979251806</v>
      </c>
      <c r="D196" s="131">
        <v>2.8571428571428572</v>
      </c>
      <c r="E196" s="133">
        <v>94.043887147335425</v>
      </c>
      <c r="F196" s="133">
        <v>11285.023809523809</v>
      </c>
      <c r="G196" s="133">
        <v>74.500314366551393</v>
      </c>
      <c r="H196" s="121">
        <v>21</v>
      </c>
      <c r="I196" s="133">
        <v>20</v>
      </c>
      <c r="J196" s="243">
        <v>16.212693991245523</v>
      </c>
      <c r="K196" s="419"/>
      <c r="L196" s="109"/>
      <c r="M196" s="109"/>
      <c r="N196" s="130">
        <v>6362</v>
      </c>
      <c r="O196" s="131">
        <v>35.166666666666664</v>
      </c>
      <c r="P196" s="132">
        <v>0.26954177897574122</v>
      </c>
      <c r="Q196" s="131">
        <v>70</v>
      </c>
      <c r="R196" s="133">
        <v>699.796126401631</v>
      </c>
      <c r="S196" s="133">
        <v>12873.333333333334</v>
      </c>
      <c r="T196" s="133">
        <v>86.289017341040463</v>
      </c>
      <c r="U196" s="133">
        <v>28</v>
      </c>
      <c r="V196" s="133">
        <v>30</v>
      </c>
      <c r="W196" s="243">
        <v>33.644787644787648</v>
      </c>
      <c r="X196" s="419"/>
      <c r="Y196" s="112"/>
      <c r="Z196" s="112"/>
      <c r="AA196" s="50"/>
      <c r="AB196" s="109"/>
      <c r="AC196" s="109"/>
      <c r="AD196" s="109"/>
      <c r="AE196" s="109"/>
      <c r="AF196" s="109"/>
    </row>
    <row r="197" spans="1:32" x14ac:dyDescent="0.25">
      <c r="A197" s="130">
        <v>6507</v>
      </c>
      <c r="B197" s="131">
        <v>30.17543859649123</v>
      </c>
      <c r="C197" s="132">
        <v>0.26433072076225606</v>
      </c>
      <c r="D197" s="131">
        <v>2.0877192982456139</v>
      </c>
      <c r="E197" s="133">
        <v>69.186046511627907</v>
      </c>
      <c r="F197" s="133">
        <v>7017.5438596491231</v>
      </c>
      <c r="G197" s="133">
        <v>61.472260642385123</v>
      </c>
      <c r="H197" s="133">
        <v>22</v>
      </c>
      <c r="I197" s="133">
        <v>20</v>
      </c>
      <c r="J197" s="243">
        <v>16.947653919175483</v>
      </c>
      <c r="K197" s="419"/>
      <c r="L197" s="109"/>
      <c r="M197" s="109"/>
      <c r="N197" s="130">
        <v>6507</v>
      </c>
      <c r="O197" s="131">
        <v>35.764131193300763</v>
      </c>
      <c r="P197" s="132">
        <v>0.27062706270627063</v>
      </c>
      <c r="Q197" s="131">
        <v>70</v>
      </c>
      <c r="R197" s="133">
        <v>2258.0645161290322</v>
      </c>
      <c r="S197" s="133">
        <v>13000</v>
      </c>
      <c r="T197" s="133">
        <v>87.138375740676196</v>
      </c>
      <c r="U197" s="133">
        <v>28</v>
      </c>
      <c r="V197" s="133">
        <v>30</v>
      </c>
      <c r="W197" s="243">
        <v>44.160883280757098</v>
      </c>
      <c r="X197" s="419"/>
      <c r="Y197" s="50"/>
      <c r="Z197" s="112"/>
      <c r="AA197" s="112"/>
      <c r="AB197" s="109"/>
      <c r="AC197" s="109"/>
      <c r="AD197" s="109"/>
      <c r="AE197" s="109"/>
      <c r="AF197" s="109"/>
    </row>
    <row r="198" spans="1:32" x14ac:dyDescent="0.25">
      <c r="A198" s="130">
        <v>6895</v>
      </c>
      <c r="B198" s="131">
        <v>29.767441860465116</v>
      </c>
      <c r="C198" s="132">
        <v>0.18564176939811458</v>
      </c>
      <c r="D198" s="131">
        <v>2.5116279069767442</v>
      </c>
      <c r="E198" s="133">
        <v>84.375</v>
      </c>
      <c r="F198" s="133">
        <v>8881.3953488372099</v>
      </c>
      <c r="G198" s="133">
        <v>55.387962291515592</v>
      </c>
      <c r="H198" s="133">
        <v>22</v>
      </c>
      <c r="I198" s="133">
        <v>20</v>
      </c>
      <c r="J198" s="243">
        <v>17.374607255069979</v>
      </c>
      <c r="K198" s="419"/>
      <c r="L198" s="109"/>
      <c r="M198" s="109"/>
      <c r="N198" s="130">
        <v>6895</v>
      </c>
      <c r="O198" s="131">
        <v>35.799999999999997</v>
      </c>
      <c r="P198" s="132">
        <v>0.27093596059113301</v>
      </c>
      <c r="Q198" s="248">
        <f>'Benchmark Alle'!S11</f>
        <v>3.1428571428571428</v>
      </c>
      <c r="R198" s="133">
        <v>5000</v>
      </c>
      <c r="S198" s="133">
        <v>13272.727272727272</v>
      </c>
      <c r="T198" s="133">
        <v>87.489649223691771</v>
      </c>
      <c r="U198" s="133">
        <v>28</v>
      </c>
      <c r="V198" s="133">
        <v>30</v>
      </c>
      <c r="W198" s="243">
        <v>61.338885329916721</v>
      </c>
      <c r="X198" s="419"/>
      <c r="Y198" s="50"/>
      <c r="Z198" s="50"/>
      <c r="AA198" s="112"/>
      <c r="AB198" s="109"/>
      <c r="AC198" s="109"/>
      <c r="AD198" s="109"/>
      <c r="AE198" s="109"/>
      <c r="AF198" s="109"/>
    </row>
    <row r="199" spans="1:32" x14ac:dyDescent="0.25">
      <c r="A199" s="130">
        <v>7002</v>
      </c>
      <c r="B199" s="131">
        <v>16.883333333333333</v>
      </c>
      <c r="C199" s="132">
        <v>0.14467295058554699</v>
      </c>
      <c r="D199" s="131">
        <v>1.6833333333333333</v>
      </c>
      <c r="E199" s="133">
        <v>99.703849950641654</v>
      </c>
      <c r="F199" s="133">
        <v>5280</v>
      </c>
      <c r="G199" s="133">
        <v>45.244215938303341</v>
      </c>
      <c r="H199" s="133">
        <v>23</v>
      </c>
      <c r="I199" s="133">
        <v>20</v>
      </c>
      <c r="J199" s="243">
        <v>18.027048655569782</v>
      </c>
      <c r="K199" s="419"/>
      <c r="L199" s="109"/>
      <c r="M199" s="109"/>
      <c r="N199" s="130">
        <v>7002</v>
      </c>
      <c r="O199" s="131">
        <v>36.125</v>
      </c>
      <c r="P199" s="132">
        <v>0.28000000000000003</v>
      </c>
      <c r="Q199" s="131" t="s">
        <v>2010</v>
      </c>
      <c r="R199" s="250">
        <f>'Benchmark Alle'!G46</f>
        <v>110</v>
      </c>
      <c r="S199" s="121">
        <v>13349.015978695073</v>
      </c>
      <c r="T199" s="133">
        <v>87.498299319727892</v>
      </c>
      <c r="U199" s="133">
        <v>28</v>
      </c>
      <c r="V199" s="133">
        <v>30</v>
      </c>
      <c r="W199" s="243">
        <v>62.30459505148302</v>
      </c>
      <c r="X199" s="419"/>
      <c r="Y199" s="112"/>
      <c r="Z199" s="112"/>
      <c r="AA199" s="50"/>
      <c r="AB199" s="109"/>
      <c r="AC199" s="109"/>
      <c r="AD199" s="109"/>
      <c r="AE199" s="109"/>
      <c r="AF199" s="109"/>
    </row>
    <row r="200" spans="1:32" x14ac:dyDescent="0.25">
      <c r="A200" s="130">
        <v>7226</v>
      </c>
      <c r="B200" s="131">
        <v>10.117647058823529</v>
      </c>
      <c r="C200" s="132">
        <v>0.1190146692499308</v>
      </c>
      <c r="D200" s="131">
        <v>0.82352941176470584</v>
      </c>
      <c r="E200" s="133">
        <v>81.395348837209298</v>
      </c>
      <c r="F200" s="133">
        <v>4705.8823529411766</v>
      </c>
      <c r="G200" s="133">
        <v>55.355660116246888</v>
      </c>
      <c r="H200" s="133">
        <v>23</v>
      </c>
      <c r="I200" s="133">
        <v>20</v>
      </c>
      <c r="J200" s="243">
        <v>18.469977994341402</v>
      </c>
      <c r="K200" s="419"/>
      <c r="L200" s="109"/>
      <c r="M200" s="109"/>
      <c r="N200" s="130">
        <v>7226</v>
      </c>
      <c r="O200" s="131">
        <v>36.666666666666664</v>
      </c>
      <c r="P200" s="132">
        <v>0.29810298102981031</v>
      </c>
      <c r="Q200" s="131" t="s">
        <v>2010</v>
      </c>
      <c r="R200" s="133" t="s">
        <v>2010</v>
      </c>
      <c r="S200" s="133">
        <v>13888.888888888889</v>
      </c>
      <c r="T200" s="133">
        <v>88.228932584269657</v>
      </c>
      <c r="U200" s="133">
        <v>28</v>
      </c>
      <c r="V200" s="133">
        <v>30</v>
      </c>
      <c r="W200" s="243">
        <v>64.897680198840106</v>
      </c>
      <c r="X200" s="419"/>
      <c r="Y200" s="50"/>
      <c r="Z200" s="112"/>
      <c r="AA200" s="112"/>
      <c r="AB200" s="109"/>
      <c r="AC200" s="109"/>
      <c r="AD200" s="109"/>
      <c r="AE200" s="109"/>
      <c r="AF200" s="109"/>
    </row>
    <row r="201" spans="1:32" x14ac:dyDescent="0.25">
      <c r="A201" s="130">
        <v>7273</v>
      </c>
      <c r="B201" s="131">
        <v>34.615384615384613</v>
      </c>
      <c r="C201" s="132">
        <v>0.18561803932352536</v>
      </c>
      <c r="D201" s="131">
        <v>2.8205128205128207</v>
      </c>
      <c r="E201" s="133">
        <v>81.481481481481481</v>
      </c>
      <c r="F201" s="133">
        <v>10325.76923076923</v>
      </c>
      <c r="G201" s="133">
        <v>55.369861130207617</v>
      </c>
      <c r="H201" s="133">
        <v>26</v>
      </c>
      <c r="I201" s="121">
        <v>20</v>
      </c>
      <c r="J201" s="243">
        <v>18.525789813023856</v>
      </c>
      <c r="K201" s="419"/>
      <c r="L201" s="109"/>
      <c r="M201" s="109"/>
      <c r="N201" s="130">
        <v>7273</v>
      </c>
      <c r="O201" s="131">
        <v>36.666666666666664</v>
      </c>
      <c r="P201" s="132">
        <v>0.30115830115830117</v>
      </c>
      <c r="Q201" s="131" t="s">
        <v>2010</v>
      </c>
      <c r="R201" s="133" t="s">
        <v>2010</v>
      </c>
      <c r="S201" s="133">
        <v>13954.5</v>
      </c>
      <c r="T201" s="133">
        <v>89.078864353312298</v>
      </c>
      <c r="U201" s="133">
        <v>33</v>
      </c>
      <c r="V201" s="133">
        <v>30</v>
      </c>
      <c r="W201" s="243">
        <v>65.331984897518879</v>
      </c>
      <c r="X201" s="419"/>
      <c r="Y201" s="112"/>
      <c r="Z201" s="50"/>
      <c r="AA201" s="112"/>
      <c r="AB201" s="109"/>
      <c r="AC201" s="109"/>
      <c r="AD201" s="109"/>
      <c r="AE201" s="109"/>
      <c r="AF201" s="109"/>
    </row>
    <row r="202" spans="1:32" x14ac:dyDescent="0.25">
      <c r="A202" s="130">
        <v>7374</v>
      </c>
      <c r="B202" s="131">
        <v>33.274999999999999</v>
      </c>
      <c r="C202" s="132">
        <v>0.18049905071874153</v>
      </c>
      <c r="D202" s="131">
        <v>2.1749999999999998</v>
      </c>
      <c r="E202" s="133">
        <v>65.364387678437268</v>
      </c>
      <c r="F202" s="133">
        <v>7804.0249999999996</v>
      </c>
      <c r="G202" s="133">
        <v>42.332655275291565</v>
      </c>
      <c r="H202" s="133">
        <v>28</v>
      </c>
      <c r="I202" s="133">
        <v>25</v>
      </c>
      <c r="J202" s="243">
        <v>21.951740026676369</v>
      </c>
      <c r="K202" s="419"/>
      <c r="L202" s="109"/>
      <c r="M202" s="109"/>
      <c r="N202" s="130">
        <v>7374</v>
      </c>
      <c r="O202" s="131">
        <v>38.6</v>
      </c>
      <c r="P202" s="132">
        <v>0.30324909747292417</v>
      </c>
      <c r="Q202" s="131" t="s">
        <v>2010</v>
      </c>
      <c r="R202" s="133" t="s">
        <v>2010</v>
      </c>
      <c r="S202" s="133">
        <v>14031.545454545454</v>
      </c>
      <c r="T202" s="133">
        <v>93.462574850299404</v>
      </c>
      <c r="U202" s="250">
        <f>'Benchmark Alle'!G81</f>
        <v>15</v>
      </c>
      <c r="V202" s="133">
        <v>35</v>
      </c>
      <c r="W202" s="243">
        <v>83.086614173228341</v>
      </c>
      <c r="X202" s="419"/>
      <c r="Y202" s="112"/>
      <c r="Z202" s="50"/>
      <c r="AA202" s="112"/>
      <c r="AB202" s="109"/>
      <c r="AC202" s="109"/>
      <c r="AD202" s="109"/>
      <c r="AE202" s="109"/>
      <c r="AF202" s="109"/>
    </row>
    <row r="203" spans="1:32" x14ac:dyDescent="0.25">
      <c r="A203" s="130">
        <v>7630</v>
      </c>
      <c r="B203" s="131">
        <v>25.918367346938776</v>
      </c>
      <c r="C203" s="132">
        <v>0.16644823066841416</v>
      </c>
      <c r="D203" s="131">
        <v>4.0816326530612246</v>
      </c>
      <c r="E203" s="133">
        <v>157.48031496062993</v>
      </c>
      <c r="F203" s="133">
        <v>9170.2857142857138</v>
      </c>
      <c r="G203" s="133">
        <v>58.891743119266053</v>
      </c>
      <c r="H203" s="133">
        <v>28</v>
      </c>
      <c r="I203" s="133">
        <v>25</v>
      </c>
      <c r="J203" s="243">
        <v>22.695965890455888</v>
      </c>
      <c r="K203" s="419"/>
      <c r="L203" s="109"/>
      <c r="M203" s="109"/>
      <c r="N203" s="130">
        <v>7630</v>
      </c>
      <c r="O203" s="131">
        <v>38.736842105263158</v>
      </c>
      <c r="P203" s="132">
        <v>0.3094170403587444</v>
      </c>
      <c r="Q203" s="131" t="s">
        <v>2010</v>
      </c>
      <c r="R203" s="133" t="s">
        <v>2010</v>
      </c>
      <c r="S203" s="133">
        <v>14119</v>
      </c>
      <c r="T203" s="133">
        <v>94.237215909090907</v>
      </c>
      <c r="U203" s="133"/>
      <c r="V203" s="133">
        <v>35</v>
      </c>
      <c r="W203" s="251">
        <f>'Benchmark Alle'!S81</f>
        <v>45</v>
      </c>
      <c r="X203" s="419"/>
      <c r="Y203" s="50"/>
      <c r="Z203" s="50"/>
      <c r="AA203" s="112"/>
      <c r="AB203" s="109"/>
      <c r="AC203" s="109"/>
      <c r="AD203" s="109"/>
      <c r="AE203" s="109"/>
      <c r="AF203" s="109"/>
    </row>
    <row r="204" spans="1:32" x14ac:dyDescent="0.25">
      <c r="A204" s="130">
        <v>7725</v>
      </c>
      <c r="B204" s="115" t="s">
        <v>2010</v>
      </c>
      <c r="C204" s="124" t="s">
        <v>2010</v>
      </c>
      <c r="D204" s="115" t="s">
        <v>2010</v>
      </c>
      <c r="E204" s="121" t="s">
        <v>2010</v>
      </c>
      <c r="F204" s="121" t="s">
        <v>2010</v>
      </c>
      <c r="G204" s="121" t="s">
        <v>2010</v>
      </c>
      <c r="H204" s="133">
        <v>28</v>
      </c>
      <c r="I204" s="133">
        <v>30</v>
      </c>
      <c r="J204" s="243">
        <v>24.388492706645057</v>
      </c>
      <c r="K204" s="419"/>
      <c r="L204" s="109"/>
      <c r="M204" s="109"/>
      <c r="N204" s="130">
        <v>7725</v>
      </c>
      <c r="O204" s="131">
        <v>41.428571428571431</v>
      </c>
      <c r="P204" s="132">
        <v>0.31861198738170349</v>
      </c>
      <c r="Q204" s="131" t="s">
        <v>2010</v>
      </c>
      <c r="R204" s="133" t="s">
        <v>2010</v>
      </c>
      <c r="S204" s="133">
        <v>14902</v>
      </c>
      <c r="T204" s="133">
        <v>96.790849673202615</v>
      </c>
      <c r="U204" s="133"/>
      <c r="V204" s="133">
        <v>35</v>
      </c>
      <c r="W204" s="243" t="s">
        <v>2010</v>
      </c>
      <c r="X204" s="419"/>
      <c r="Y204" s="112"/>
      <c r="Z204" s="112"/>
      <c r="AA204" s="50"/>
      <c r="AB204" s="109"/>
      <c r="AC204" s="109"/>
      <c r="AD204" s="109"/>
      <c r="AE204" s="109"/>
      <c r="AF204" s="109"/>
    </row>
    <row r="205" spans="1:32" x14ac:dyDescent="0.25">
      <c r="A205" s="130">
        <v>7955</v>
      </c>
      <c r="B205" s="131">
        <v>21.660377358490567</v>
      </c>
      <c r="C205" s="132">
        <v>0.14431175361407919</v>
      </c>
      <c r="D205" s="131">
        <v>1.9433962264150944</v>
      </c>
      <c r="E205" s="133">
        <v>89.721254355400703</v>
      </c>
      <c r="F205" s="133">
        <v>10094.377358490567</v>
      </c>
      <c r="G205" s="133">
        <v>67.253551225644244</v>
      </c>
      <c r="H205" s="133">
        <v>28</v>
      </c>
      <c r="I205" s="133">
        <v>30</v>
      </c>
      <c r="J205" s="243">
        <v>28.257142857142856</v>
      </c>
      <c r="K205" s="419"/>
      <c r="L205" s="109"/>
      <c r="M205" s="109"/>
      <c r="N205" s="130">
        <v>7955</v>
      </c>
      <c r="O205" s="131">
        <v>44</v>
      </c>
      <c r="P205" s="132">
        <v>0.3188405797101449</v>
      </c>
      <c r="Q205" s="131" t="s">
        <v>2010</v>
      </c>
      <c r="R205" s="133" t="s">
        <v>2010</v>
      </c>
      <c r="S205" s="133">
        <v>15284.5625</v>
      </c>
      <c r="T205" s="133">
        <v>97.782087165133944</v>
      </c>
      <c r="U205" s="133"/>
      <c r="V205" s="133">
        <v>38</v>
      </c>
      <c r="W205" s="243" t="s">
        <v>2010</v>
      </c>
      <c r="X205" s="419"/>
      <c r="Y205" s="112"/>
      <c r="Z205" s="50"/>
      <c r="AA205" s="50"/>
      <c r="AB205" s="109"/>
      <c r="AC205" s="109"/>
      <c r="AD205" s="109"/>
      <c r="AE205" s="109"/>
      <c r="AF205" s="109"/>
    </row>
    <row r="206" spans="1:32" x14ac:dyDescent="0.25">
      <c r="A206" s="130">
        <v>8247</v>
      </c>
      <c r="B206" s="131">
        <v>21.907692307692308</v>
      </c>
      <c r="C206" s="132">
        <v>0.17266884927852552</v>
      </c>
      <c r="D206" s="131">
        <v>2.3846153846153846</v>
      </c>
      <c r="E206" s="133">
        <v>108.84831460674157</v>
      </c>
      <c r="F206" s="133">
        <v>8634.0769230769238</v>
      </c>
      <c r="G206" s="133">
        <v>68.050806353825635</v>
      </c>
      <c r="H206" s="133"/>
      <c r="I206" s="133">
        <v>40</v>
      </c>
      <c r="J206" s="243">
        <v>31.808585503166785</v>
      </c>
      <c r="K206" s="419"/>
      <c r="L206" s="109"/>
      <c r="M206" s="109"/>
      <c r="N206" s="130">
        <v>8247</v>
      </c>
      <c r="O206" s="131">
        <v>44.952830188679243</v>
      </c>
      <c r="P206" s="132">
        <v>0.31972789115646261</v>
      </c>
      <c r="Q206" s="131" t="s">
        <v>2010</v>
      </c>
      <c r="R206" s="133" t="s">
        <v>2010</v>
      </c>
      <c r="S206" s="121">
        <v>15480.715</v>
      </c>
      <c r="T206" s="133">
        <v>104.22628726287263</v>
      </c>
      <c r="U206" s="133"/>
      <c r="V206" s="133">
        <v>40</v>
      </c>
      <c r="W206" s="243" t="s">
        <v>2010</v>
      </c>
      <c r="X206" s="419"/>
      <c r="Y206" s="50"/>
      <c r="Z206" s="50"/>
      <c r="AA206" s="50"/>
      <c r="AB206" s="109"/>
      <c r="AC206" s="109"/>
      <c r="AD206" s="109"/>
      <c r="AE206" s="109"/>
      <c r="AF206" s="109"/>
    </row>
    <row r="207" spans="1:32" ht="15.75" thickBot="1" x14ac:dyDescent="0.3">
      <c r="A207" s="134">
        <v>8820</v>
      </c>
      <c r="B207" s="135">
        <v>30.90909090909091</v>
      </c>
      <c r="C207" s="136">
        <v>0.1927437641723356</v>
      </c>
      <c r="D207" s="135">
        <v>4.1818181818181817</v>
      </c>
      <c r="E207" s="137">
        <v>135.29411764705881</v>
      </c>
      <c r="F207" s="137">
        <v>14031.545454545454</v>
      </c>
      <c r="G207" s="137">
        <v>87.498299319727892</v>
      </c>
      <c r="H207" s="137"/>
      <c r="I207" s="137"/>
      <c r="J207" s="244">
        <v>62.30459505148302</v>
      </c>
      <c r="K207" s="420"/>
      <c r="L207" s="109"/>
      <c r="M207" s="109"/>
      <c r="N207" s="130">
        <v>8820</v>
      </c>
      <c r="O207" s="131">
        <v>46.421052631578945</v>
      </c>
      <c r="P207" s="132">
        <v>0.32386363636363635</v>
      </c>
      <c r="Q207" s="131" t="s">
        <v>2010</v>
      </c>
      <c r="R207" s="133" t="s">
        <v>2010</v>
      </c>
      <c r="S207" s="133">
        <v>15508.4</v>
      </c>
      <c r="T207" s="133">
        <v>104.41582336706531</v>
      </c>
      <c r="U207" s="133"/>
      <c r="V207" s="133">
        <v>40</v>
      </c>
      <c r="W207" s="243" t="s">
        <v>2010</v>
      </c>
      <c r="X207" s="419"/>
      <c r="Y207" s="112"/>
      <c r="Z207" s="50"/>
      <c r="AA207" s="50"/>
      <c r="AB207" s="109"/>
      <c r="AC207" s="109"/>
      <c r="AD207" s="109"/>
      <c r="AE207" s="109"/>
      <c r="AF207" s="109"/>
    </row>
    <row r="208" spans="1:32" ht="15" customHeight="1" x14ac:dyDescent="0.25">
      <c r="A208" s="126">
        <v>10961</v>
      </c>
      <c r="B208" s="127">
        <v>15.620689655172415</v>
      </c>
      <c r="C208" s="128">
        <v>0.12398503786150898</v>
      </c>
      <c r="D208" s="127">
        <v>2.2298850574712645</v>
      </c>
      <c r="E208" s="129">
        <v>142.75202354672552</v>
      </c>
      <c r="F208" s="129">
        <v>8905.8505747126437</v>
      </c>
      <c r="G208" s="129">
        <v>70.687802207827758</v>
      </c>
      <c r="H208" s="129">
        <v>17</v>
      </c>
      <c r="I208" s="129">
        <v>12</v>
      </c>
      <c r="J208" s="242">
        <v>12.390491480656689</v>
      </c>
      <c r="K208" s="418" t="s">
        <v>2018</v>
      </c>
      <c r="L208" s="109"/>
      <c r="M208" s="109"/>
      <c r="N208" s="130">
        <v>10961</v>
      </c>
      <c r="O208" s="131">
        <v>49.327354260089685</v>
      </c>
      <c r="P208" s="132">
        <v>0.33033033033033032</v>
      </c>
      <c r="Q208" s="131" t="s">
        <v>2010</v>
      </c>
      <c r="R208" s="133" t="s">
        <v>2010</v>
      </c>
      <c r="S208" s="133">
        <v>25000</v>
      </c>
      <c r="T208" s="133">
        <v>104.89082969432314</v>
      </c>
      <c r="U208" s="133"/>
      <c r="V208" s="133">
        <v>40</v>
      </c>
      <c r="W208" s="243" t="s">
        <v>2010</v>
      </c>
      <c r="X208" s="419"/>
      <c r="Y208" s="50"/>
      <c r="Z208" s="112"/>
      <c r="AA208" s="50"/>
      <c r="AB208" s="109"/>
      <c r="AC208" s="109"/>
      <c r="AD208" s="109"/>
      <c r="AE208" s="109"/>
      <c r="AF208" s="109"/>
    </row>
    <row r="209" spans="1:32" x14ac:dyDescent="0.25">
      <c r="A209" s="130">
        <v>11518</v>
      </c>
      <c r="B209" s="131">
        <v>29.225352112676056</v>
      </c>
      <c r="C209" s="132">
        <v>0.18015280430630318</v>
      </c>
      <c r="D209" s="131">
        <v>2.0704225352112675</v>
      </c>
      <c r="E209" s="133">
        <v>70.843373493975903</v>
      </c>
      <c r="F209" s="133">
        <v>8524.3661971830988</v>
      </c>
      <c r="G209" s="133">
        <v>52.546449036291023</v>
      </c>
      <c r="H209" s="133">
        <v>20</v>
      </c>
      <c r="I209" s="133">
        <v>15</v>
      </c>
      <c r="J209" s="243">
        <v>12.636803211385823</v>
      </c>
      <c r="K209" s="419"/>
      <c r="L209" s="109"/>
      <c r="M209" s="109"/>
      <c r="N209" s="130">
        <v>11518</v>
      </c>
      <c r="O209" s="131">
        <v>50.5</v>
      </c>
      <c r="P209" s="132">
        <v>0.33333333333333331</v>
      </c>
      <c r="Q209" s="131" t="s">
        <v>2010</v>
      </c>
      <c r="R209" s="133" t="s">
        <v>2010</v>
      </c>
      <c r="S209" s="133">
        <v>25222.222222222223</v>
      </c>
      <c r="T209" s="133">
        <v>105.47898799313894</v>
      </c>
      <c r="U209" s="133"/>
      <c r="V209" s="133">
        <v>40</v>
      </c>
      <c r="W209" s="243" t="s">
        <v>2010</v>
      </c>
      <c r="X209" s="419"/>
      <c r="Y209" s="112"/>
      <c r="Z209" s="50"/>
      <c r="AA209" s="112"/>
      <c r="AB209" s="109"/>
      <c r="AC209" s="109"/>
      <c r="AD209" s="109"/>
      <c r="AE209" s="109"/>
      <c r="AF209" s="109"/>
    </row>
    <row r="210" spans="1:32" x14ac:dyDescent="0.25">
      <c r="A210" s="130">
        <v>11866</v>
      </c>
      <c r="B210" s="131">
        <v>25.301204819277107</v>
      </c>
      <c r="C210" s="132">
        <v>0.17697623461992246</v>
      </c>
      <c r="D210" s="131">
        <v>1.2409638554216869</v>
      </c>
      <c r="E210" s="133">
        <v>49.047619047619051</v>
      </c>
      <c r="F210" s="133">
        <v>5419.7831325301204</v>
      </c>
      <c r="G210" s="133">
        <v>37.91016349233103</v>
      </c>
      <c r="H210" s="133">
        <v>21</v>
      </c>
      <c r="I210" s="133">
        <v>15</v>
      </c>
      <c r="J210" s="243">
        <v>13.047692307692307</v>
      </c>
      <c r="K210" s="419"/>
      <c r="L210" s="109"/>
      <c r="M210" s="109"/>
      <c r="N210" s="130">
        <v>11866</v>
      </c>
      <c r="O210" s="131">
        <v>54</v>
      </c>
      <c r="P210" s="132">
        <v>0.35114503816793891</v>
      </c>
      <c r="Q210" s="131" t="s">
        <v>2010</v>
      </c>
      <c r="R210" s="133" t="s">
        <v>2010</v>
      </c>
      <c r="S210" s="133">
        <v>71006</v>
      </c>
      <c r="T210" s="133">
        <v>105.71590909090909</v>
      </c>
      <c r="U210" s="133"/>
      <c r="V210" s="133">
        <v>45</v>
      </c>
      <c r="W210" s="243" t="s">
        <v>2010</v>
      </c>
      <c r="X210" s="419"/>
      <c r="Y210" s="112"/>
      <c r="Z210" s="112"/>
      <c r="AA210" s="112"/>
      <c r="AB210" s="109"/>
      <c r="AC210" s="109"/>
      <c r="AD210" s="109"/>
      <c r="AE210" s="109"/>
      <c r="AF210" s="109"/>
    </row>
    <row r="211" spans="1:32" x14ac:dyDescent="0.25">
      <c r="A211" s="130">
        <v>12488</v>
      </c>
      <c r="B211" s="131">
        <v>35.799999999999997</v>
      </c>
      <c r="C211" s="132">
        <v>0.15767136450992952</v>
      </c>
      <c r="D211" s="131">
        <v>2.9272727272727272</v>
      </c>
      <c r="E211" s="133">
        <v>81.767394616556629</v>
      </c>
      <c r="F211" s="133">
        <v>13272.727272727272</v>
      </c>
      <c r="G211" s="133">
        <v>58.456117873158234</v>
      </c>
      <c r="H211" s="133">
        <v>22</v>
      </c>
      <c r="I211" s="121">
        <v>15</v>
      </c>
      <c r="J211" s="243">
        <v>13.413779977160258</v>
      </c>
      <c r="K211" s="419"/>
      <c r="L211" s="109"/>
      <c r="M211" s="109"/>
      <c r="N211" s="130">
        <v>12488</v>
      </c>
      <c r="O211" s="131">
        <v>54.777777777777779</v>
      </c>
      <c r="P211" s="132">
        <v>0.35154394299287411</v>
      </c>
      <c r="Q211" s="131" t="s">
        <v>2010</v>
      </c>
      <c r="R211" s="133" t="s">
        <v>2010</v>
      </c>
      <c r="S211" s="250">
        <f>'Benchmark Alle'!M46</f>
        <v>10714.285714285714</v>
      </c>
      <c r="T211" s="133">
        <v>107.52688172043011</v>
      </c>
      <c r="U211" s="133"/>
      <c r="V211" s="133">
        <v>45</v>
      </c>
      <c r="W211" s="243" t="s">
        <v>2010</v>
      </c>
      <c r="X211" s="419"/>
      <c r="Y211" s="112"/>
      <c r="Z211" s="112"/>
      <c r="AA211" s="50"/>
      <c r="AB211" s="109"/>
      <c r="AC211" s="109"/>
      <c r="AD211" s="109"/>
      <c r="AE211" s="109"/>
      <c r="AF211" s="109"/>
    </row>
    <row r="212" spans="1:32" x14ac:dyDescent="0.25">
      <c r="A212" s="130">
        <v>15600</v>
      </c>
      <c r="B212" s="131">
        <v>25.981981981981981</v>
      </c>
      <c r="C212" s="132">
        <v>0.18487179487179486</v>
      </c>
      <c r="D212" s="131">
        <v>2.2432432432432434</v>
      </c>
      <c r="E212" s="133">
        <v>86.338418862690702</v>
      </c>
      <c r="F212" s="133">
        <v>6537.4594594594591</v>
      </c>
      <c r="G212" s="133">
        <v>46.51653846153846</v>
      </c>
      <c r="H212" s="133">
        <v>23</v>
      </c>
      <c r="I212" s="133">
        <v>20</v>
      </c>
      <c r="J212" s="243">
        <v>13.926085088096261</v>
      </c>
      <c r="K212" s="419"/>
      <c r="L212" s="109"/>
      <c r="M212" s="109"/>
      <c r="N212" s="130">
        <v>15600</v>
      </c>
      <c r="O212" s="131">
        <v>56</v>
      </c>
      <c r="P212" s="132">
        <v>0.36304700162074555</v>
      </c>
      <c r="Q212" s="131" t="s">
        <v>2010</v>
      </c>
      <c r="R212" s="133" t="s">
        <v>2010</v>
      </c>
      <c r="S212" s="133" t="s">
        <v>2010</v>
      </c>
      <c r="T212" s="133">
        <v>108.03003003003003</v>
      </c>
      <c r="U212" s="133"/>
      <c r="V212" s="250">
        <f>'Benchmark Alle'!M81</f>
        <v>20</v>
      </c>
      <c r="W212" s="243" t="s">
        <v>2010</v>
      </c>
      <c r="X212" s="419"/>
      <c r="Y212" s="112"/>
      <c r="Z212" s="112"/>
      <c r="AA212" s="112"/>
      <c r="AB212" s="109"/>
      <c r="AC212" s="109"/>
      <c r="AD212" s="109"/>
      <c r="AE212" s="109"/>
      <c r="AF212" s="109"/>
    </row>
    <row r="213" spans="1:32" x14ac:dyDescent="0.25">
      <c r="A213" s="130">
        <v>16289</v>
      </c>
      <c r="B213" s="115">
        <v>17.2</v>
      </c>
      <c r="C213" s="124">
        <v>0.19006691632389958</v>
      </c>
      <c r="D213" s="115">
        <v>1.2222222222222223</v>
      </c>
      <c r="E213" s="121">
        <v>71.059431524547804</v>
      </c>
      <c r="F213" s="121">
        <v>4221.833333333333</v>
      </c>
      <c r="G213" s="121">
        <v>46.652955982564919</v>
      </c>
      <c r="H213" s="133">
        <v>24</v>
      </c>
      <c r="I213" s="133">
        <v>22</v>
      </c>
      <c r="J213" s="243">
        <v>16.493005225012642</v>
      </c>
      <c r="K213" s="419"/>
      <c r="L213" s="109"/>
      <c r="M213" s="109"/>
      <c r="N213" s="130">
        <v>16289</v>
      </c>
      <c r="O213" s="248">
        <f>'Benchmark Alle'!G11</f>
        <v>28.571428571428573</v>
      </c>
      <c r="P213" s="132">
        <v>0.36989247311827955</v>
      </c>
      <c r="Q213" s="131" t="s">
        <v>2010</v>
      </c>
      <c r="R213" s="133" t="s">
        <v>2010</v>
      </c>
      <c r="S213" s="133" t="s">
        <v>2010</v>
      </c>
      <c r="T213" s="133">
        <v>128.28185328185327</v>
      </c>
      <c r="U213" s="121"/>
      <c r="V213" s="133"/>
      <c r="W213" s="243" t="s">
        <v>2010</v>
      </c>
      <c r="X213" s="419"/>
      <c r="Y213" s="112"/>
      <c r="Z213" s="50"/>
      <c r="AA213" s="50"/>
      <c r="AB213" s="109"/>
      <c r="AC213" s="109"/>
      <c r="AD213" s="109"/>
      <c r="AE213" s="109"/>
      <c r="AF213" s="109"/>
    </row>
    <row r="214" spans="1:32" x14ac:dyDescent="0.25">
      <c r="A214" s="130">
        <v>18389</v>
      </c>
      <c r="B214" s="131">
        <v>44.952830188679243</v>
      </c>
      <c r="C214" s="132">
        <v>0.25912230137582248</v>
      </c>
      <c r="D214" s="131">
        <v>4.1415094339622645</v>
      </c>
      <c r="E214" s="133">
        <v>92.130115424973766</v>
      </c>
      <c r="F214" s="133">
        <v>9313.4622641509432</v>
      </c>
      <c r="G214" s="133">
        <v>53.685736037848713</v>
      </c>
      <c r="H214" s="133">
        <v>27</v>
      </c>
      <c r="I214" s="133">
        <v>23</v>
      </c>
      <c r="J214" s="245">
        <v>19.75655495745789</v>
      </c>
      <c r="K214" s="419"/>
      <c r="L214" s="109"/>
      <c r="M214" s="109"/>
      <c r="N214" s="130">
        <v>18389</v>
      </c>
      <c r="O214" s="131" t="s">
        <v>2010</v>
      </c>
      <c r="P214" s="249">
        <f>'Benchmark Alle'!M11</f>
        <v>0.4</v>
      </c>
      <c r="Q214" s="131" t="s">
        <v>2010</v>
      </c>
      <c r="R214" s="133" t="s">
        <v>2010</v>
      </c>
      <c r="S214" s="133" t="s">
        <v>2010</v>
      </c>
      <c r="T214" s="133">
        <v>133.48218527315913</v>
      </c>
      <c r="U214" s="133"/>
      <c r="V214" s="133"/>
      <c r="W214" s="243" t="s">
        <v>2010</v>
      </c>
      <c r="X214" s="419"/>
      <c r="Y214" s="50"/>
      <c r="Z214" s="50"/>
      <c r="AA214" s="112"/>
      <c r="AB214" s="109"/>
      <c r="AC214" s="109"/>
      <c r="AD214" s="109"/>
      <c r="AE214" s="109"/>
      <c r="AF214" s="109"/>
    </row>
    <row r="215" spans="1:32" ht="15.75" thickBot="1" x14ac:dyDescent="0.3">
      <c r="A215" s="134">
        <v>19309</v>
      </c>
      <c r="B215" s="135">
        <v>26.875</v>
      </c>
      <c r="C215" s="136">
        <v>0.13361644828836294</v>
      </c>
      <c r="D215" s="135">
        <v>4.3125</v>
      </c>
      <c r="E215" s="137">
        <v>160.46511627906978</v>
      </c>
      <c r="F215" s="137">
        <v>9062.5</v>
      </c>
      <c r="G215" s="137">
        <v>45.056709306540988</v>
      </c>
      <c r="H215" s="122"/>
      <c r="I215" s="137">
        <v>25</v>
      </c>
      <c r="J215" s="244">
        <v>61.338885329916721</v>
      </c>
      <c r="K215" s="420"/>
      <c r="L215" s="109"/>
      <c r="M215" s="109"/>
      <c r="N215" s="130">
        <v>19309</v>
      </c>
      <c r="O215" s="131" t="s">
        <v>2010</v>
      </c>
      <c r="P215" s="132" t="s">
        <v>2010</v>
      </c>
      <c r="Q215" s="131" t="s">
        <v>2010</v>
      </c>
      <c r="R215" s="133" t="s">
        <v>2010</v>
      </c>
      <c r="S215" s="133" t="s">
        <v>2010</v>
      </c>
      <c r="T215" s="133">
        <v>206.61157024793388</v>
      </c>
      <c r="U215" s="133"/>
      <c r="V215" s="133"/>
      <c r="W215" s="245" t="s">
        <v>2010</v>
      </c>
      <c r="X215" s="419"/>
      <c r="Y215" s="50"/>
      <c r="Z215" s="50"/>
      <c r="AA215" s="50"/>
      <c r="AB215" s="109"/>
      <c r="AC215" s="109"/>
      <c r="AD215" s="109"/>
      <c r="AE215" s="109"/>
      <c r="AF215" s="109"/>
    </row>
    <row r="216" spans="1:32" ht="15" customHeight="1" x14ac:dyDescent="0.25">
      <c r="A216" s="126">
        <v>20900</v>
      </c>
      <c r="B216" s="127">
        <v>41.428571428571431</v>
      </c>
      <c r="C216" s="128">
        <v>0.13875598086124402</v>
      </c>
      <c r="D216" s="127">
        <v>2.9</v>
      </c>
      <c r="E216" s="129">
        <v>70</v>
      </c>
      <c r="F216" s="129">
        <v>10714.285714285714</v>
      </c>
      <c r="G216" s="129">
        <v>35.885167464114829</v>
      </c>
      <c r="H216" s="129">
        <v>22</v>
      </c>
      <c r="I216" s="129">
        <v>15</v>
      </c>
      <c r="J216" s="242">
        <v>1.6197026847126691E-2</v>
      </c>
      <c r="K216" s="418" t="s">
        <v>2019</v>
      </c>
      <c r="L216" s="109"/>
      <c r="M216" s="109"/>
      <c r="N216" s="130">
        <v>20900</v>
      </c>
      <c r="O216" s="131" t="s">
        <v>2010</v>
      </c>
      <c r="P216" s="132" t="s">
        <v>2010</v>
      </c>
      <c r="Q216" s="131" t="s">
        <v>2010</v>
      </c>
      <c r="R216" s="133" t="s">
        <v>2010</v>
      </c>
      <c r="S216" s="133" t="s">
        <v>2010</v>
      </c>
      <c r="T216" s="133">
        <v>631.16444444444448</v>
      </c>
      <c r="U216" s="133"/>
      <c r="V216" s="133"/>
      <c r="W216" s="243" t="s">
        <v>2010</v>
      </c>
      <c r="X216" s="419"/>
      <c r="Y216" s="50"/>
      <c r="Z216" s="112"/>
      <c r="AA216" s="112"/>
      <c r="AB216" s="109"/>
      <c r="AC216" s="109"/>
      <c r="AD216" s="109"/>
      <c r="AE216" s="109"/>
      <c r="AF216" s="109"/>
    </row>
    <row r="217" spans="1:32" x14ac:dyDescent="0.25">
      <c r="A217" s="138">
        <v>21737</v>
      </c>
      <c r="B217" s="131">
        <v>31.428571428571427</v>
      </c>
      <c r="C217" s="132">
        <v>0.15181487785803008</v>
      </c>
      <c r="D217" s="131">
        <v>2.6190476190476191</v>
      </c>
      <c r="E217" s="133">
        <v>83.333333333333329</v>
      </c>
      <c r="F217" s="133">
        <v>11904.761904761905</v>
      </c>
      <c r="G217" s="133">
        <v>57.505635552284126</v>
      </c>
      <c r="H217" s="133">
        <v>22</v>
      </c>
      <c r="I217" s="133">
        <v>16</v>
      </c>
      <c r="J217" s="243">
        <v>13.875598086124402</v>
      </c>
      <c r="K217" s="419"/>
      <c r="L217" s="109"/>
      <c r="M217" s="109"/>
      <c r="N217" s="138">
        <v>21737</v>
      </c>
      <c r="O217" s="131" t="s">
        <v>2010</v>
      </c>
      <c r="P217" s="132" t="s">
        <v>2010</v>
      </c>
      <c r="Q217" s="131" t="s">
        <v>2010</v>
      </c>
      <c r="R217" s="133" t="s">
        <v>2010</v>
      </c>
      <c r="S217" s="133" t="s">
        <v>2010</v>
      </c>
      <c r="T217" s="250">
        <f>'Benchmark Alle'!S46</f>
        <v>150</v>
      </c>
      <c r="U217" s="133"/>
      <c r="V217" s="133"/>
      <c r="W217" s="245" t="s">
        <v>2010</v>
      </c>
      <c r="X217" s="419"/>
      <c r="Y217" s="50"/>
      <c r="Z217" s="50"/>
      <c r="AA217" s="50"/>
      <c r="AB217" s="109"/>
      <c r="AC217" s="109"/>
      <c r="AD217" s="109"/>
      <c r="AE217" s="109"/>
      <c r="AF217" s="109"/>
    </row>
    <row r="218" spans="1:32" x14ac:dyDescent="0.25">
      <c r="A218" s="130">
        <v>22436</v>
      </c>
      <c r="B218" s="131">
        <v>23.288888888888888</v>
      </c>
      <c r="C218" s="132">
        <v>0.14013193082545908</v>
      </c>
      <c r="D218" s="131">
        <v>2.9629629629629628</v>
      </c>
      <c r="E218" s="133">
        <v>127.2264631043257</v>
      </c>
      <c r="F218" s="133">
        <v>8888.8888888888887</v>
      </c>
      <c r="G218" s="133">
        <v>53.485469780709572</v>
      </c>
      <c r="H218" s="133">
        <v>22</v>
      </c>
      <c r="I218" s="133">
        <v>17</v>
      </c>
      <c r="J218" s="243">
        <v>13.996900060650987</v>
      </c>
      <c r="K218" s="419"/>
      <c r="L218" s="109"/>
      <c r="M218" s="109"/>
      <c r="N218" s="130">
        <v>22436</v>
      </c>
      <c r="O218" s="131" t="s">
        <v>2010</v>
      </c>
      <c r="P218" s="132" t="s">
        <v>2010</v>
      </c>
      <c r="Q218" s="131" t="s">
        <v>2010</v>
      </c>
      <c r="R218" s="133" t="s">
        <v>2010</v>
      </c>
      <c r="S218" s="133" t="s">
        <v>2010</v>
      </c>
      <c r="T218" s="133" t="s">
        <v>2010</v>
      </c>
      <c r="U218" s="133"/>
      <c r="V218" s="133"/>
      <c r="W218" s="243" t="s">
        <v>2010</v>
      </c>
      <c r="X218" s="419"/>
      <c r="Y218" s="50"/>
      <c r="Z218" s="112"/>
      <c r="AA218" s="112"/>
      <c r="AB218" s="109"/>
      <c r="AC218" s="109"/>
      <c r="AD218" s="109"/>
      <c r="AE218" s="109"/>
      <c r="AF218" s="109"/>
    </row>
    <row r="219" spans="1:32" x14ac:dyDescent="0.25">
      <c r="A219" s="138">
        <v>22535</v>
      </c>
      <c r="B219" s="131">
        <v>22.330769230769231</v>
      </c>
      <c r="C219" s="132">
        <v>0.12882183270468162</v>
      </c>
      <c r="D219" s="131">
        <v>1.8076923076923077</v>
      </c>
      <c r="E219" s="133">
        <v>80.9507406131588</v>
      </c>
      <c r="F219" s="133">
        <v>8684.6153846153848</v>
      </c>
      <c r="G219" s="133">
        <v>50.09984468604393</v>
      </c>
      <c r="H219" s="121">
        <v>22</v>
      </c>
      <c r="I219" s="133">
        <v>18</v>
      </c>
      <c r="J219" s="243">
        <v>15.711552331254508</v>
      </c>
      <c r="K219" s="419"/>
      <c r="L219" s="109"/>
      <c r="M219" s="109"/>
      <c r="N219" s="138">
        <v>22535</v>
      </c>
      <c r="O219" s="131" t="s">
        <v>2010</v>
      </c>
      <c r="P219" s="132" t="s">
        <v>2010</v>
      </c>
      <c r="Q219" s="131" t="s">
        <v>2010</v>
      </c>
      <c r="R219" s="133" t="s">
        <v>2010</v>
      </c>
      <c r="S219" s="133" t="s">
        <v>2010</v>
      </c>
      <c r="T219" s="133" t="s">
        <v>2010</v>
      </c>
      <c r="U219" s="133"/>
      <c r="V219" s="133"/>
      <c r="W219" s="243" t="s">
        <v>2010</v>
      </c>
      <c r="X219" s="419"/>
      <c r="Y219" s="112"/>
      <c r="Z219" s="50"/>
      <c r="AA219" s="50"/>
      <c r="AB219" s="109"/>
      <c r="AC219" s="109"/>
      <c r="AD219" s="109"/>
      <c r="AE219" s="109"/>
      <c r="AF219" s="109"/>
    </row>
    <row r="220" spans="1:32" x14ac:dyDescent="0.25">
      <c r="A220" s="130">
        <v>23571</v>
      </c>
      <c r="B220" s="131">
        <v>18.760000000000002</v>
      </c>
      <c r="C220" s="132">
        <v>0.11938398879979636</v>
      </c>
      <c r="D220" s="131">
        <v>1.68</v>
      </c>
      <c r="E220" s="133">
        <v>89.552238805970148</v>
      </c>
      <c r="F220" s="133">
        <v>6534.48</v>
      </c>
      <c r="G220" s="133">
        <v>41.583810614738447</v>
      </c>
      <c r="H220" s="133">
        <v>24</v>
      </c>
      <c r="I220" s="133">
        <v>19</v>
      </c>
      <c r="J220" s="243">
        <v>15.955849942506708</v>
      </c>
      <c r="K220" s="419"/>
      <c r="L220" s="109"/>
      <c r="M220" s="109"/>
      <c r="N220" s="130">
        <v>23571</v>
      </c>
      <c r="O220" s="131" t="s">
        <v>2010</v>
      </c>
      <c r="P220" s="132" t="s">
        <v>2010</v>
      </c>
      <c r="Q220" s="131" t="s">
        <v>2010</v>
      </c>
      <c r="R220" s="133" t="s">
        <v>2010</v>
      </c>
      <c r="S220" s="133" t="s">
        <v>2010</v>
      </c>
      <c r="T220" s="133" t="s">
        <v>2010</v>
      </c>
      <c r="U220" s="133"/>
      <c r="V220" s="133"/>
      <c r="W220" s="243" t="s">
        <v>2010</v>
      </c>
      <c r="X220" s="419"/>
      <c r="Y220" s="112"/>
      <c r="Z220" s="112"/>
      <c r="AA220" s="112"/>
      <c r="AB220" s="109"/>
      <c r="AC220" s="109"/>
      <c r="AD220" s="109"/>
      <c r="AE220" s="109"/>
      <c r="AF220" s="109"/>
    </row>
    <row r="221" spans="1:32" x14ac:dyDescent="0.25">
      <c r="A221" s="130">
        <v>25154</v>
      </c>
      <c r="B221" s="131">
        <v>14.014285714285714</v>
      </c>
      <c r="C221" s="132">
        <v>7.7999522938697621E-2</v>
      </c>
      <c r="D221" s="131">
        <v>9.8071428571428569</v>
      </c>
      <c r="E221" s="133">
        <v>699.796126401631</v>
      </c>
      <c r="F221" s="133">
        <v>10327.464285714286</v>
      </c>
      <c r="G221" s="133">
        <v>57.47972489464896</v>
      </c>
      <c r="H221" s="133">
        <v>24</v>
      </c>
      <c r="I221" s="133">
        <v>20</v>
      </c>
      <c r="J221" s="243">
        <v>17.905464432162596</v>
      </c>
      <c r="K221" s="419"/>
      <c r="L221" s="109"/>
      <c r="M221" s="109"/>
      <c r="N221" s="130">
        <v>25154</v>
      </c>
      <c r="O221" s="131" t="s">
        <v>2010</v>
      </c>
      <c r="P221" s="132" t="s">
        <v>2010</v>
      </c>
      <c r="Q221" s="131" t="s">
        <v>2010</v>
      </c>
      <c r="R221" s="133" t="s">
        <v>2010</v>
      </c>
      <c r="S221" s="133" t="s">
        <v>2010</v>
      </c>
      <c r="T221" s="133" t="s">
        <v>2010</v>
      </c>
      <c r="U221" s="133"/>
      <c r="V221" s="133"/>
      <c r="W221" s="243" t="s">
        <v>2010</v>
      </c>
      <c r="X221" s="419"/>
      <c r="Y221" s="112"/>
      <c r="Z221" s="50"/>
      <c r="AA221" s="112"/>
      <c r="AB221" s="109"/>
      <c r="AC221" s="109"/>
      <c r="AD221" s="109"/>
      <c r="AE221" s="109"/>
      <c r="AF221" s="109"/>
    </row>
    <row r="222" spans="1:32" x14ac:dyDescent="0.25">
      <c r="A222" s="130">
        <v>33703</v>
      </c>
      <c r="B222" s="131">
        <v>35.143884892086334</v>
      </c>
      <c r="C222" s="132">
        <v>0.14494258671334895</v>
      </c>
      <c r="D222" s="131">
        <v>2.8920863309352516</v>
      </c>
      <c r="E222" s="133">
        <v>82.292732855680654</v>
      </c>
      <c r="F222" s="133">
        <v>11483.129496402878</v>
      </c>
      <c r="G222" s="133">
        <v>47.359433878289764</v>
      </c>
      <c r="H222" s="133">
        <v>25</v>
      </c>
      <c r="I222" s="133">
        <v>20</v>
      </c>
      <c r="J222" s="243">
        <v>18.079771817638129</v>
      </c>
      <c r="K222" s="419"/>
      <c r="L222" s="109"/>
      <c r="M222" s="109"/>
      <c r="N222" s="130">
        <v>33703</v>
      </c>
      <c r="O222" s="131" t="s">
        <v>2010</v>
      </c>
      <c r="P222" s="132" t="s">
        <v>2010</v>
      </c>
      <c r="Q222" s="131" t="s">
        <v>2010</v>
      </c>
      <c r="R222" s="133" t="s">
        <v>2010</v>
      </c>
      <c r="S222" s="133" t="s">
        <v>2010</v>
      </c>
      <c r="T222" s="133" t="s">
        <v>2010</v>
      </c>
      <c r="U222" s="133"/>
      <c r="V222" s="121"/>
      <c r="W222" s="243" t="s">
        <v>2010</v>
      </c>
      <c r="X222" s="419"/>
      <c r="Y222" s="50"/>
      <c r="Z222" s="112"/>
      <c r="AA222" s="50"/>
      <c r="AB222" s="109"/>
      <c r="AC222" s="109"/>
      <c r="AD222" s="109"/>
      <c r="AE222" s="109"/>
      <c r="AF222" s="109"/>
    </row>
    <row r="223" spans="1:32" x14ac:dyDescent="0.25">
      <c r="A223" s="130">
        <v>35967</v>
      </c>
      <c r="B223" s="131" t="s">
        <v>2010</v>
      </c>
      <c r="C223" s="132">
        <v>0.14504962882642422</v>
      </c>
      <c r="D223" s="131" t="s">
        <v>2010</v>
      </c>
      <c r="E223" s="133">
        <v>101.97431474027219</v>
      </c>
      <c r="F223" s="133" t="s">
        <v>2010</v>
      </c>
      <c r="G223" s="133">
        <v>58.835515889565436</v>
      </c>
      <c r="H223" s="133">
        <v>26</v>
      </c>
      <c r="I223" s="133">
        <v>22</v>
      </c>
      <c r="J223" s="243">
        <v>20.014805803637657</v>
      </c>
      <c r="K223" s="419"/>
      <c r="L223" s="109"/>
      <c r="M223" s="109"/>
      <c r="N223" s="130">
        <v>35967</v>
      </c>
      <c r="O223" s="131" t="s">
        <v>2010</v>
      </c>
      <c r="P223" s="132" t="s">
        <v>2010</v>
      </c>
      <c r="Q223" s="131" t="s">
        <v>2010</v>
      </c>
      <c r="R223" s="133" t="s">
        <v>2010</v>
      </c>
      <c r="S223" s="133" t="s">
        <v>2010</v>
      </c>
      <c r="T223" s="133" t="s">
        <v>2010</v>
      </c>
      <c r="U223" s="133"/>
      <c r="V223" s="133"/>
      <c r="W223" s="243" t="s">
        <v>2010</v>
      </c>
      <c r="X223" s="419"/>
      <c r="Y223" s="50"/>
      <c r="Z223" s="112"/>
      <c r="AA223" s="112"/>
      <c r="AB223" s="109"/>
      <c r="AC223" s="109"/>
      <c r="AD223" s="109"/>
      <c r="AE223" s="109"/>
      <c r="AF223" s="109"/>
    </row>
    <row r="224" spans="1:32" x14ac:dyDescent="0.25">
      <c r="A224" s="130">
        <v>41744</v>
      </c>
      <c r="B224" s="131">
        <v>49.327354260089685</v>
      </c>
      <c r="C224" s="132">
        <v>0.26351092372556534</v>
      </c>
      <c r="D224" s="131">
        <v>3.4529147982062782</v>
      </c>
      <c r="E224" s="133">
        <v>70</v>
      </c>
      <c r="F224" s="133">
        <v>10074.775784753363</v>
      </c>
      <c r="G224" s="133">
        <v>53.820309505557688</v>
      </c>
      <c r="H224" s="133">
        <v>27</v>
      </c>
      <c r="I224" s="133">
        <v>40</v>
      </c>
      <c r="J224" s="243">
        <v>21.68654600050046</v>
      </c>
      <c r="K224" s="419"/>
      <c r="L224" s="109"/>
      <c r="M224" s="109"/>
      <c r="N224" s="130">
        <v>41744</v>
      </c>
      <c r="O224" s="131" t="s">
        <v>2010</v>
      </c>
      <c r="P224" s="132" t="s">
        <v>2010</v>
      </c>
      <c r="Q224" s="131" t="s">
        <v>2010</v>
      </c>
      <c r="R224" s="133" t="s">
        <v>2010</v>
      </c>
      <c r="S224" s="133" t="s">
        <v>2010</v>
      </c>
      <c r="T224" s="133" t="s">
        <v>2010</v>
      </c>
      <c r="U224" s="133"/>
      <c r="V224" s="133"/>
      <c r="W224" s="243" t="s">
        <v>2010</v>
      </c>
      <c r="X224" s="419"/>
      <c r="Y224" s="109"/>
      <c r="Z224" s="109"/>
      <c r="AA224" s="109"/>
      <c r="AB224" s="109"/>
      <c r="AC224" s="109"/>
      <c r="AD224" s="109"/>
      <c r="AE224" s="109"/>
      <c r="AF224" s="109"/>
    </row>
    <row r="225" spans="1:32" x14ac:dyDescent="0.25">
      <c r="A225" s="138">
        <v>41926</v>
      </c>
      <c r="B225" s="115">
        <v>28.35</v>
      </c>
      <c r="C225" s="124">
        <v>0.13523827696417498</v>
      </c>
      <c r="D225" s="115" t="s">
        <v>2010</v>
      </c>
      <c r="E225" s="121" t="s">
        <v>2010</v>
      </c>
      <c r="F225" s="121">
        <v>15480.715</v>
      </c>
      <c r="G225" s="121">
        <v>73.847803272432387</v>
      </c>
      <c r="H225" s="133"/>
      <c r="I225" s="133">
        <v>45</v>
      </c>
      <c r="J225" s="243">
        <v>22.662121332591237</v>
      </c>
      <c r="K225" s="419"/>
      <c r="L225" s="109"/>
      <c r="M225" s="109"/>
      <c r="N225" s="138">
        <v>41926</v>
      </c>
      <c r="O225" s="131" t="s">
        <v>2010</v>
      </c>
      <c r="P225" s="132" t="s">
        <v>2010</v>
      </c>
      <c r="Q225" s="131" t="s">
        <v>2010</v>
      </c>
      <c r="R225" s="133" t="s">
        <v>2010</v>
      </c>
      <c r="S225" s="133" t="s">
        <v>2010</v>
      </c>
      <c r="T225" s="133" t="s">
        <v>2010</v>
      </c>
      <c r="U225" s="133"/>
      <c r="V225" s="133"/>
      <c r="W225" s="243" t="s">
        <v>2010</v>
      </c>
      <c r="X225" s="419"/>
      <c r="Y225" s="109"/>
      <c r="Z225" s="109"/>
      <c r="AA225" s="109"/>
      <c r="AB225" s="109"/>
      <c r="AC225" s="109"/>
      <c r="AD225" s="109"/>
      <c r="AE225" s="109"/>
      <c r="AF225" s="109"/>
    </row>
    <row r="226" spans="1:32" ht="15.75" thickBot="1" x14ac:dyDescent="0.3">
      <c r="A226" s="134">
        <v>44517</v>
      </c>
      <c r="B226" s="135">
        <v>25.461904761904762</v>
      </c>
      <c r="C226" s="136">
        <v>0.12011141810993553</v>
      </c>
      <c r="D226" s="135">
        <v>3.0952380952380953</v>
      </c>
      <c r="E226" s="137">
        <v>121.56349354778381</v>
      </c>
      <c r="F226" s="137">
        <v>12669.44761904762</v>
      </c>
      <c r="G226" s="137">
        <v>59.765572702563063</v>
      </c>
      <c r="H226" s="137"/>
      <c r="I226" s="122"/>
      <c r="J226" s="246" t="s">
        <v>2010</v>
      </c>
      <c r="K226" s="420"/>
      <c r="L226" s="109"/>
      <c r="M226" s="109"/>
      <c r="N226" s="130">
        <v>44517</v>
      </c>
      <c r="O226" s="131" t="s">
        <v>2010</v>
      </c>
      <c r="P226" s="132" t="s">
        <v>2010</v>
      </c>
      <c r="Q226" s="131" t="s">
        <v>2010</v>
      </c>
      <c r="R226" s="133" t="s">
        <v>2010</v>
      </c>
      <c r="S226" s="133" t="s">
        <v>2010</v>
      </c>
      <c r="T226" s="133" t="s">
        <v>2010</v>
      </c>
      <c r="U226" s="133"/>
      <c r="V226" s="133"/>
      <c r="W226" s="243" t="s">
        <v>2010</v>
      </c>
      <c r="X226" s="419"/>
      <c r="Y226" s="109"/>
      <c r="Z226" s="109"/>
      <c r="AA226" s="109"/>
      <c r="AB226" s="109"/>
      <c r="AC226" s="109"/>
      <c r="AD226" s="109"/>
      <c r="AE226" s="109"/>
      <c r="AF226" s="109"/>
    </row>
    <row r="227" spans="1:32" ht="15" customHeight="1" x14ac:dyDescent="0.25">
      <c r="A227" s="126">
        <v>63897</v>
      </c>
      <c r="B227" s="127">
        <v>33.388888888888886</v>
      </c>
      <c r="C227" s="128">
        <v>0.11286914878632799</v>
      </c>
      <c r="D227" s="127">
        <v>11.890069444444444</v>
      </c>
      <c r="E227" s="129">
        <v>356.10856905158067</v>
      </c>
      <c r="F227" s="129">
        <v>11472.773148148148</v>
      </c>
      <c r="G227" s="129">
        <v>38.783025807158396</v>
      </c>
      <c r="H227" s="129">
        <v>5.3550000000000004</v>
      </c>
      <c r="I227" s="129">
        <v>14</v>
      </c>
      <c r="J227" s="242">
        <v>11.972393070097187</v>
      </c>
      <c r="K227" s="418" t="s">
        <v>2002</v>
      </c>
      <c r="L227" s="109"/>
      <c r="M227" s="109"/>
      <c r="N227" s="130">
        <v>63897</v>
      </c>
      <c r="O227" s="131" t="s">
        <v>2010</v>
      </c>
      <c r="P227" s="132" t="s">
        <v>2010</v>
      </c>
      <c r="Q227" s="131" t="s">
        <v>2010</v>
      </c>
      <c r="R227" s="133" t="s">
        <v>2010</v>
      </c>
      <c r="S227" s="133" t="s">
        <v>2010</v>
      </c>
      <c r="T227" s="133" t="s">
        <v>2010</v>
      </c>
      <c r="U227" s="133"/>
      <c r="V227" s="133"/>
      <c r="W227" s="243" t="s">
        <v>2010</v>
      </c>
      <c r="X227" s="419"/>
      <c r="Y227" s="109"/>
      <c r="Z227" s="109"/>
      <c r="AA227" s="109"/>
      <c r="AB227" s="109"/>
      <c r="AC227" s="109"/>
      <c r="AD227" s="109"/>
      <c r="AE227" s="109"/>
      <c r="AF227" s="109"/>
    </row>
    <row r="228" spans="1:32" x14ac:dyDescent="0.25">
      <c r="A228" s="130">
        <v>95551</v>
      </c>
      <c r="B228" s="131">
        <v>25.52183908045977</v>
      </c>
      <c r="C228" s="132">
        <v>0.11618926018566002</v>
      </c>
      <c r="D228" s="131">
        <v>2.2988505747126435</v>
      </c>
      <c r="E228" s="133">
        <v>90.07386056566385</v>
      </c>
      <c r="F228" s="133">
        <v>9402.2988505747126</v>
      </c>
      <c r="G228" s="133">
        <v>42.804366254670278</v>
      </c>
      <c r="H228" s="133">
        <v>7</v>
      </c>
      <c r="I228" s="121">
        <v>17</v>
      </c>
      <c r="J228" s="243">
        <v>11.390151054576066</v>
      </c>
      <c r="K228" s="419"/>
      <c r="L228" s="109"/>
      <c r="M228" s="109"/>
      <c r="N228" s="130">
        <v>95551</v>
      </c>
      <c r="O228" s="131" t="s">
        <v>2010</v>
      </c>
      <c r="P228" s="132" t="s">
        <v>2010</v>
      </c>
      <c r="Q228" s="115" t="s">
        <v>2010</v>
      </c>
      <c r="R228" s="133" t="s">
        <v>2010</v>
      </c>
      <c r="S228" s="133" t="s">
        <v>2010</v>
      </c>
      <c r="T228" s="133" t="s">
        <v>2010</v>
      </c>
      <c r="U228" s="133"/>
      <c r="V228" s="133"/>
      <c r="W228" s="243" t="s">
        <v>2010</v>
      </c>
      <c r="X228" s="419"/>
      <c r="Y228" s="109"/>
      <c r="Z228" s="109"/>
      <c r="AA228" s="109"/>
      <c r="AB228" s="109"/>
      <c r="AC228" s="109"/>
      <c r="AD228" s="109"/>
      <c r="AE228" s="109"/>
      <c r="AF228" s="109"/>
    </row>
    <row r="229" spans="1:32" x14ac:dyDescent="0.25">
      <c r="A229" s="130">
        <v>106915</v>
      </c>
      <c r="B229" s="131">
        <v>32.1</v>
      </c>
      <c r="C229" s="132">
        <v>0.11409063274563906</v>
      </c>
      <c r="D229" s="131">
        <v>2.763157894736842</v>
      </c>
      <c r="E229" s="133">
        <v>86.079685194294143</v>
      </c>
      <c r="F229" s="133">
        <v>11052.631578947368</v>
      </c>
      <c r="G229" s="133">
        <v>39.28354300144975</v>
      </c>
      <c r="H229" s="121">
        <v>23</v>
      </c>
      <c r="I229" s="133">
        <v>18</v>
      </c>
      <c r="J229" s="245">
        <v>12.567839711050372</v>
      </c>
      <c r="K229" s="419"/>
      <c r="L229" s="109"/>
      <c r="M229" s="109"/>
      <c r="N229" s="130">
        <v>106915</v>
      </c>
      <c r="O229" s="115" t="s">
        <v>2010</v>
      </c>
      <c r="P229" s="132" t="s">
        <v>2010</v>
      </c>
      <c r="Q229" s="131" t="s">
        <v>2010</v>
      </c>
      <c r="R229" s="121" t="s">
        <v>2010</v>
      </c>
      <c r="S229" s="121" t="s">
        <v>2010</v>
      </c>
      <c r="T229" s="133" t="s">
        <v>2010</v>
      </c>
      <c r="U229" s="133"/>
      <c r="V229" s="133"/>
      <c r="W229" s="243" t="s">
        <v>2010</v>
      </c>
      <c r="X229" s="419"/>
      <c r="Y229" s="109"/>
      <c r="Z229" s="109"/>
      <c r="AA229" s="109"/>
      <c r="AB229" s="109"/>
      <c r="AC229" s="109"/>
      <c r="AD229" s="109"/>
      <c r="AE229" s="109"/>
      <c r="AF229" s="109"/>
    </row>
    <row r="230" spans="1:32" ht="15.75" thickBot="1" x14ac:dyDescent="0.3">
      <c r="A230" s="134">
        <v>204880</v>
      </c>
      <c r="B230" s="116">
        <v>29.121171770972037</v>
      </c>
      <c r="C230" s="125">
        <v>0.10674541194845763</v>
      </c>
      <c r="D230" s="116">
        <v>3.3821571238348866</v>
      </c>
      <c r="E230" s="122">
        <v>116.14083219021491</v>
      </c>
      <c r="F230" s="122">
        <v>13349.015978695073</v>
      </c>
      <c r="G230" s="122">
        <v>48.931623389301052</v>
      </c>
      <c r="H230" s="137"/>
      <c r="I230" s="137">
        <v>20</v>
      </c>
      <c r="J230" s="244" t="s">
        <v>2010</v>
      </c>
      <c r="K230" s="420"/>
      <c r="L230" s="109"/>
      <c r="M230" s="109"/>
      <c r="N230" s="134">
        <v>204880</v>
      </c>
      <c r="O230" s="135" t="s">
        <v>2010</v>
      </c>
      <c r="P230" s="125" t="s">
        <v>2010</v>
      </c>
      <c r="Q230" s="116" t="s">
        <v>2010</v>
      </c>
      <c r="R230" s="122" t="s">
        <v>2010</v>
      </c>
      <c r="S230" s="137" t="s">
        <v>2010</v>
      </c>
      <c r="T230" s="122" t="s">
        <v>2010</v>
      </c>
      <c r="U230" s="137"/>
      <c r="V230" s="137"/>
      <c r="W230" s="244" t="s">
        <v>2010</v>
      </c>
      <c r="X230" s="420"/>
      <c r="Y230" s="109"/>
      <c r="Z230" s="109"/>
      <c r="AA230" s="109"/>
      <c r="AB230" s="109"/>
      <c r="AC230" s="109"/>
      <c r="AD230" s="109"/>
      <c r="AE230" s="109"/>
      <c r="AF230" s="109"/>
    </row>
    <row r="231" spans="1:32" ht="15.75" thickBot="1" x14ac:dyDescent="0.3">
      <c r="B231" s="117"/>
      <c r="C231" s="117"/>
      <c r="D231" s="117"/>
      <c r="E231" s="117"/>
      <c r="F231" s="117"/>
      <c r="G231" s="109"/>
      <c r="H231" s="109"/>
      <c r="I231" s="109"/>
      <c r="J231" s="109"/>
      <c r="K231" s="109"/>
      <c r="L231" s="109"/>
      <c r="M231" s="109"/>
      <c r="N231" s="252">
        <f>Dateneingabe!D8</f>
        <v>10000</v>
      </c>
      <c r="O231" s="109"/>
      <c r="P231" s="109"/>
      <c r="Q231" s="109"/>
      <c r="R231" s="109"/>
      <c r="S231" s="109"/>
      <c r="T231" s="109"/>
      <c r="U231" s="109"/>
      <c r="V231" s="109"/>
      <c r="W231" s="109"/>
      <c r="X231" s="109"/>
      <c r="Y231" s="109"/>
      <c r="Z231" s="109"/>
      <c r="AA231" s="109"/>
      <c r="AB231" s="109"/>
      <c r="AC231" s="109"/>
      <c r="AD231" s="109"/>
      <c r="AE231" s="109"/>
      <c r="AF231" s="109"/>
    </row>
    <row r="232" spans="1:32" x14ac:dyDescent="0.25">
      <c r="B232" s="117"/>
      <c r="C232" s="117"/>
      <c r="D232" s="117"/>
      <c r="E232" s="117"/>
      <c r="F232" s="117"/>
      <c r="G232" s="109"/>
      <c r="H232" s="109"/>
      <c r="I232" s="109"/>
      <c r="J232" s="109"/>
      <c r="K232" s="109"/>
      <c r="L232" s="109"/>
      <c r="M232" s="109"/>
      <c r="N232" s="109"/>
      <c r="O232" s="109"/>
      <c r="P232" s="109"/>
      <c r="Q232" s="109"/>
      <c r="R232" s="109"/>
      <c r="S232" s="109"/>
      <c r="T232" s="109"/>
      <c r="U232" s="109"/>
      <c r="V232" s="109"/>
      <c r="W232" s="109"/>
      <c r="X232" s="109"/>
      <c r="Y232" s="109"/>
      <c r="Z232" s="109"/>
      <c r="AA232" s="109"/>
      <c r="AB232" s="109"/>
      <c r="AC232" s="109"/>
      <c r="AD232" s="109"/>
      <c r="AE232" s="109"/>
      <c r="AF232" s="109"/>
    </row>
    <row r="233" spans="1:32" x14ac:dyDescent="0.25">
      <c r="B233" s="117"/>
      <c r="C233" s="117"/>
      <c r="D233" s="117"/>
      <c r="E233" s="117"/>
      <c r="F233" s="117"/>
      <c r="G233" s="109"/>
      <c r="H233" s="109"/>
      <c r="I233" s="109"/>
      <c r="J233" s="109"/>
      <c r="K233" s="109"/>
      <c r="L233" s="109"/>
      <c r="M233" s="109"/>
      <c r="N233" s="109"/>
      <c r="O233" s="109"/>
      <c r="P233" s="109"/>
      <c r="Q233" s="109"/>
      <c r="R233" s="109"/>
      <c r="S233" s="109"/>
      <c r="T233" s="109"/>
      <c r="U233" s="109"/>
      <c r="V233" s="109"/>
      <c r="W233" s="109"/>
      <c r="X233" s="109"/>
      <c r="Y233" s="109"/>
      <c r="Z233" s="109"/>
      <c r="AA233" s="109"/>
      <c r="AB233" s="109"/>
      <c r="AC233" s="109"/>
      <c r="AD233" s="109"/>
      <c r="AE233" s="109"/>
      <c r="AF233" s="109"/>
    </row>
    <row r="234" spans="1:32" x14ac:dyDescent="0.25">
      <c r="B234" s="117"/>
      <c r="C234" s="117"/>
      <c r="D234" s="117"/>
      <c r="E234" s="117"/>
      <c r="F234" s="117"/>
      <c r="G234" s="109"/>
      <c r="H234" s="109"/>
      <c r="I234" s="109"/>
      <c r="J234" s="109"/>
      <c r="K234" s="109"/>
      <c r="L234" s="109"/>
      <c r="M234" s="109"/>
      <c r="N234" s="109"/>
      <c r="O234" s="109"/>
      <c r="P234" s="109"/>
      <c r="Q234" s="109"/>
      <c r="R234" s="109"/>
      <c r="S234" s="109"/>
      <c r="T234" s="109"/>
      <c r="U234" s="109"/>
      <c r="V234" s="109"/>
      <c r="W234" s="109"/>
      <c r="X234" s="109"/>
      <c r="Y234" s="109"/>
      <c r="Z234" s="109"/>
      <c r="AA234" s="109"/>
      <c r="AB234" s="109"/>
      <c r="AC234" s="109"/>
      <c r="AD234" s="109"/>
      <c r="AE234" s="109"/>
      <c r="AF234" s="109"/>
    </row>
    <row r="235" spans="1:32" x14ac:dyDescent="0.25">
      <c r="B235" s="117"/>
      <c r="C235" s="117"/>
      <c r="D235" s="117"/>
      <c r="E235" s="117"/>
      <c r="F235" s="117"/>
      <c r="G235" s="109"/>
      <c r="H235" s="109"/>
      <c r="I235" s="109"/>
      <c r="J235" s="109"/>
      <c r="K235" s="109"/>
      <c r="L235" s="109"/>
      <c r="M235" s="109"/>
      <c r="N235" s="109"/>
      <c r="O235" s="109"/>
      <c r="P235" s="109"/>
      <c r="Q235" s="109"/>
      <c r="R235" s="109"/>
      <c r="S235" s="109"/>
      <c r="T235" s="109"/>
      <c r="U235" s="109"/>
      <c r="V235" s="109"/>
      <c r="W235" s="109"/>
      <c r="X235" s="109"/>
      <c r="Y235" s="109"/>
      <c r="Z235" s="109"/>
      <c r="AA235" s="109"/>
      <c r="AB235" s="109"/>
      <c r="AC235" s="109"/>
      <c r="AD235" s="109"/>
      <c r="AE235" s="109"/>
      <c r="AF235" s="109"/>
    </row>
    <row r="236" spans="1:32" x14ac:dyDescent="0.25">
      <c r="B236" s="117"/>
      <c r="C236" s="117"/>
      <c r="D236" s="117"/>
      <c r="E236" s="117"/>
      <c r="F236" s="117"/>
      <c r="G236" s="109"/>
      <c r="H236" s="109"/>
      <c r="I236" s="109"/>
      <c r="J236" s="109"/>
      <c r="K236" s="109"/>
      <c r="L236" s="109"/>
      <c r="M236" s="109"/>
      <c r="N236" s="109"/>
      <c r="O236" s="109"/>
      <c r="P236" s="109"/>
      <c r="Q236" s="109"/>
      <c r="R236" s="109"/>
      <c r="S236" s="109"/>
      <c r="T236" s="109"/>
      <c r="U236" s="109"/>
      <c r="V236" s="109"/>
      <c r="W236" s="109"/>
      <c r="X236" s="109"/>
      <c r="Y236" s="109"/>
      <c r="Z236" s="109"/>
      <c r="AA236" s="109"/>
      <c r="AB236" s="109"/>
      <c r="AC236" s="109"/>
      <c r="AD236" s="109"/>
      <c r="AE236" s="109"/>
      <c r="AF236" s="109"/>
    </row>
    <row r="237" spans="1:32" x14ac:dyDescent="0.25">
      <c r="B237" s="117"/>
      <c r="C237" s="117"/>
      <c r="D237" s="117"/>
      <c r="E237" s="117"/>
      <c r="F237" s="117"/>
      <c r="G237" s="109"/>
      <c r="H237" s="109"/>
      <c r="I237" s="109"/>
      <c r="J237" s="109"/>
      <c r="K237" s="109"/>
      <c r="L237" s="109"/>
      <c r="M237" s="109"/>
      <c r="N237" s="109"/>
      <c r="O237" s="109"/>
      <c r="P237" s="109"/>
      <c r="Q237" s="109"/>
      <c r="R237" s="109"/>
      <c r="S237" s="109"/>
      <c r="T237" s="109"/>
      <c r="U237" s="109"/>
      <c r="V237" s="109"/>
      <c r="W237" s="109"/>
      <c r="X237" s="109"/>
      <c r="Y237" s="109"/>
      <c r="Z237" s="109"/>
      <c r="AA237" s="109"/>
      <c r="AB237" s="109"/>
      <c r="AC237" s="109"/>
      <c r="AD237" s="109"/>
      <c r="AE237" s="109"/>
      <c r="AF237" s="109"/>
    </row>
    <row r="238" spans="1:32" x14ac:dyDescent="0.25">
      <c r="B238" s="117"/>
      <c r="C238" s="117"/>
      <c r="D238" s="117"/>
      <c r="E238" s="117"/>
      <c r="F238" s="117"/>
      <c r="G238" s="109"/>
      <c r="H238" s="109"/>
      <c r="I238" s="109"/>
      <c r="J238" s="109"/>
      <c r="K238" s="109"/>
      <c r="L238" s="109"/>
      <c r="M238" s="109"/>
      <c r="N238" s="109"/>
      <c r="O238" s="109"/>
      <c r="P238" s="109"/>
      <c r="Q238" s="109"/>
      <c r="R238" s="109"/>
      <c r="S238" s="109"/>
      <c r="T238" s="109"/>
      <c r="U238" s="109"/>
      <c r="V238" s="109"/>
      <c r="W238" s="109"/>
      <c r="X238" s="109"/>
      <c r="Y238" s="109"/>
      <c r="Z238" s="109"/>
      <c r="AA238" s="109"/>
      <c r="AB238" s="109"/>
      <c r="AC238" s="109"/>
      <c r="AD238" s="109"/>
      <c r="AE238" s="109"/>
      <c r="AF238" s="109"/>
    </row>
    <row r="239" spans="1:32" x14ac:dyDescent="0.25">
      <c r="B239" s="117"/>
      <c r="C239" s="117"/>
      <c r="D239" s="117"/>
      <c r="E239" s="117"/>
      <c r="F239" s="117"/>
      <c r="G239" s="109"/>
      <c r="H239" s="109"/>
      <c r="I239" s="109"/>
      <c r="J239" s="109"/>
      <c r="K239" s="109"/>
      <c r="L239" s="109"/>
      <c r="M239" s="109"/>
      <c r="N239" s="109"/>
      <c r="O239" s="109"/>
      <c r="P239" s="109"/>
      <c r="Q239" s="109"/>
      <c r="R239" s="109"/>
      <c r="S239" s="109"/>
      <c r="T239" s="109"/>
      <c r="U239" s="109"/>
      <c r="V239" s="109"/>
      <c r="W239" s="109"/>
      <c r="X239" s="109"/>
      <c r="Y239" s="109"/>
      <c r="Z239" s="109"/>
      <c r="AA239" s="109"/>
      <c r="AB239" s="109"/>
      <c r="AC239" s="109"/>
      <c r="AD239" s="109"/>
      <c r="AE239" s="109"/>
      <c r="AF239" s="109"/>
    </row>
    <row r="240" spans="1:32" x14ac:dyDescent="0.25">
      <c r="R240" s="81"/>
      <c r="S240" s="81"/>
      <c r="T240" s="81"/>
      <c r="U240" s="81"/>
      <c r="V240" s="81"/>
      <c r="W240" s="81"/>
      <c r="X240" s="81"/>
      <c r="Y240" s="81"/>
      <c r="Z240" s="81"/>
      <c r="AA240" s="81"/>
      <c r="AB240" s="81"/>
      <c r="AC240" s="81"/>
    </row>
    <row r="241" spans="18:29" x14ac:dyDescent="0.25">
      <c r="R241" s="81"/>
      <c r="S241" s="81"/>
      <c r="T241" s="81"/>
      <c r="U241" s="81"/>
      <c r="V241" s="81"/>
      <c r="W241" s="81"/>
      <c r="X241" s="81"/>
      <c r="Y241" s="81"/>
      <c r="Z241" s="81"/>
      <c r="AA241" s="81"/>
      <c r="AB241" s="81"/>
      <c r="AC241" s="81"/>
    </row>
  </sheetData>
  <sortState ref="H3:H123">
    <sortCondition ref="H123"/>
  </sortState>
  <mergeCells count="27">
    <mergeCell ref="X3:X230"/>
    <mergeCell ref="T1:T2"/>
    <mergeCell ref="N1:N2"/>
    <mergeCell ref="O1:O2"/>
    <mergeCell ref="P1:P2"/>
    <mergeCell ref="Q1:Q2"/>
    <mergeCell ref="R1:R2"/>
    <mergeCell ref="S1:S2"/>
    <mergeCell ref="U1:U2"/>
    <mergeCell ref="V1:V2"/>
    <mergeCell ref="W1:W2"/>
    <mergeCell ref="G1:G2"/>
    <mergeCell ref="K227:K230"/>
    <mergeCell ref="K216:K226"/>
    <mergeCell ref="K208:K215"/>
    <mergeCell ref="K182:K207"/>
    <mergeCell ref="K124:K181"/>
    <mergeCell ref="K3:K123"/>
    <mergeCell ref="J1:J2"/>
    <mergeCell ref="I1:I2"/>
    <mergeCell ref="H1:H2"/>
    <mergeCell ref="F1:F2"/>
    <mergeCell ref="A1:A2"/>
    <mergeCell ref="B1:B2"/>
    <mergeCell ref="C1:C2"/>
    <mergeCell ref="D1:D2"/>
    <mergeCell ref="E1:E2"/>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P135"/>
  <sheetViews>
    <sheetView topLeftCell="A97" workbookViewId="0">
      <selection activeCell="R15" sqref="R15"/>
    </sheetView>
  </sheetViews>
  <sheetFormatPr baseColWidth="10" defaultRowHeight="15" x14ac:dyDescent="0.25"/>
  <cols>
    <col min="2" max="2" width="2.85546875" customWidth="1"/>
    <col min="6" max="6" width="3.5703125" customWidth="1"/>
    <col min="16" max="16" width="2.85546875" customWidth="1"/>
  </cols>
  <sheetData>
    <row r="1" spans="2:16" ht="15.75" thickBot="1" x14ac:dyDescent="0.3"/>
    <row r="2" spans="2:16" ht="15.75" thickBot="1" x14ac:dyDescent="0.3">
      <c r="B2" s="210"/>
      <c r="C2" s="211"/>
      <c r="D2" s="211"/>
      <c r="E2" s="211"/>
      <c r="F2" s="211"/>
      <c r="G2" s="211"/>
      <c r="H2" s="211"/>
      <c r="I2" s="211"/>
      <c r="J2" s="211"/>
      <c r="K2" s="211"/>
      <c r="L2" s="211"/>
      <c r="M2" s="211"/>
      <c r="N2" s="211"/>
      <c r="O2" s="211"/>
      <c r="P2" s="213"/>
    </row>
    <row r="3" spans="2:16" ht="30" customHeight="1" x14ac:dyDescent="0.25">
      <c r="B3" s="219"/>
      <c r="C3" s="442" t="s">
        <v>2068</v>
      </c>
      <c r="D3" s="443"/>
      <c r="E3" s="443"/>
      <c r="F3" s="443"/>
      <c r="G3" s="443"/>
      <c r="H3" s="443"/>
      <c r="I3" s="443"/>
      <c r="J3" s="443"/>
      <c r="K3" s="443"/>
      <c r="L3" s="443"/>
      <c r="M3" s="443"/>
      <c r="N3" s="443"/>
      <c r="O3" s="444"/>
      <c r="P3" s="214"/>
    </row>
    <row r="4" spans="2:16" ht="30" customHeight="1" thickBot="1" x14ac:dyDescent="0.3">
      <c r="B4" s="219"/>
      <c r="C4" s="445"/>
      <c r="D4" s="446"/>
      <c r="E4" s="446"/>
      <c r="F4" s="446"/>
      <c r="G4" s="446"/>
      <c r="H4" s="446"/>
      <c r="I4" s="446"/>
      <c r="J4" s="446"/>
      <c r="K4" s="446"/>
      <c r="L4" s="446"/>
      <c r="M4" s="446"/>
      <c r="N4" s="446"/>
      <c r="O4" s="447"/>
      <c r="P4" s="214"/>
    </row>
    <row r="5" spans="2:16" ht="15.75" thickBot="1" x14ac:dyDescent="0.3">
      <c r="B5" s="219"/>
      <c r="C5" s="264"/>
      <c r="D5" s="264"/>
      <c r="E5" s="264"/>
      <c r="F5" s="264"/>
      <c r="G5" s="264"/>
      <c r="H5" s="264"/>
      <c r="I5" s="264"/>
      <c r="J5" s="264"/>
      <c r="K5" s="264"/>
      <c r="L5" s="264"/>
      <c r="M5" s="264"/>
      <c r="N5" s="264"/>
      <c r="O5" s="264"/>
      <c r="P5" s="214"/>
    </row>
    <row r="6" spans="2:16" ht="17.25" customHeight="1" x14ac:dyDescent="0.25">
      <c r="B6" s="219"/>
      <c r="C6" s="436" t="s">
        <v>2069</v>
      </c>
      <c r="D6" s="437"/>
      <c r="E6" s="438"/>
      <c r="F6" s="264"/>
      <c r="G6" s="264"/>
      <c r="H6" s="264"/>
      <c r="I6" s="264"/>
      <c r="J6" s="264"/>
      <c r="K6" s="264"/>
      <c r="L6" s="264"/>
      <c r="M6" s="264"/>
      <c r="N6" s="264"/>
      <c r="O6" s="264"/>
      <c r="P6" s="214"/>
    </row>
    <row r="7" spans="2:16" ht="17.25" customHeight="1" x14ac:dyDescent="0.25">
      <c r="B7" s="219"/>
      <c r="C7" s="439"/>
      <c r="D7" s="440"/>
      <c r="E7" s="441"/>
      <c r="F7" s="264"/>
      <c r="G7" s="264"/>
      <c r="H7" s="264"/>
      <c r="I7" s="264"/>
      <c r="J7" s="264"/>
      <c r="K7" s="264"/>
      <c r="L7" s="264"/>
      <c r="M7" s="264"/>
      <c r="N7" s="264"/>
      <c r="O7" s="264"/>
      <c r="P7" s="214"/>
    </row>
    <row r="8" spans="2:16" x14ac:dyDescent="0.25">
      <c r="B8" s="219"/>
      <c r="C8" s="448" t="s">
        <v>2074</v>
      </c>
      <c r="D8" s="449"/>
      <c r="E8" s="450"/>
      <c r="F8" s="264"/>
      <c r="G8" s="264"/>
      <c r="H8" s="264"/>
      <c r="I8" s="264"/>
      <c r="J8" s="264"/>
      <c r="K8" s="264"/>
      <c r="L8" s="264"/>
      <c r="M8" s="264"/>
      <c r="N8" s="264"/>
      <c r="O8" s="264"/>
      <c r="P8" s="214"/>
    </row>
    <row r="9" spans="2:16" x14ac:dyDescent="0.25">
      <c r="B9" s="219"/>
      <c r="C9" s="451"/>
      <c r="D9" s="452"/>
      <c r="E9" s="453"/>
      <c r="F9" s="264"/>
      <c r="G9" s="264"/>
      <c r="H9" s="264"/>
      <c r="I9" s="264"/>
      <c r="J9" s="264"/>
      <c r="K9" s="264"/>
      <c r="L9" s="264"/>
      <c r="M9" s="264"/>
      <c r="N9" s="264"/>
      <c r="O9" s="264"/>
      <c r="P9" s="214"/>
    </row>
    <row r="10" spans="2:16" x14ac:dyDescent="0.25">
      <c r="B10" s="219"/>
      <c r="C10" s="451"/>
      <c r="D10" s="452"/>
      <c r="E10" s="453"/>
      <c r="F10" s="264"/>
      <c r="G10" s="264"/>
      <c r="H10" s="264"/>
      <c r="I10" s="264"/>
      <c r="J10" s="264"/>
      <c r="K10" s="264"/>
      <c r="L10" s="264"/>
      <c r="M10" s="264"/>
      <c r="N10" s="264"/>
      <c r="O10" s="264"/>
      <c r="P10" s="214"/>
    </row>
    <row r="11" spans="2:16" x14ac:dyDescent="0.25">
      <c r="B11" s="219"/>
      <c r="C11" s="451"/>
      <c r="D11" s="452"/>
      <c r="E11" s="453"/>
      <c r="F11" s="264"/>
      <c r="G11" s="264"/>
      <c r="H11" s="264"/>
      <c r="I11" s="264"/>
      <c r="J11" s="264"/>
      <c r="K11" s="264"/>
      <c r="L11" s="264"/>
      <c r="M11" s="264"/>
      <c r="N11" s="264"/>
      <c r="O11" s="264"/>
      <c r="P11" s="214"/>
    </row>
    <row r="12" spans="2:16" x14ac:dyDescent="0.25">
      <c r="B12" s="219"/>
      <c r="C12" s="451"/>
      <c r="D12" s="452"/>
      <c r="E12" s="453"/>
      <c r="F12" s="264"/>
      <c r="G12" s="264"/>
      <c r="H12" s="264"/>
      <c r="I12" s="264"/>
      <c r="J12" s="264"/>
      <c r="K12" s="264"/>
      <c r="L12" s="264"/>
      <c r="M12" s="264"/>
      <c r="N12" s="264"/>
      <c r="O12" s="264"/>
      <c r="P12" s="214"/>
    </row>
    <row r="13" spans="2:16" x14ac:dyDescent="0.25">
      <c r="B13" s="219"/>
      <c r="C13" s="451"/>
      <c r="D13" s="452"/>
      <c r="E13" s="453"/>
      <c r="F13" s="264"/>
      <c r="G13" s="264"/>
      <c r="H13" s="264"/>
      <c r="I13" s="264"/>
      <c r="J13" s="264"/>
      <c r="K13" s="264"/>
      <c r="L13" s="264"/>
      <c r="M13" s="264"/>
      <c r="N13" s="264"/>
      <c r="O13" s="264"/>
      <c r="P13" s="214"/>
    </row>
    <row r="14" spans="2:16" x14ac:dyDescent="0.25">
      <c r="B14" s="219"/>
      <c r="C14" s="451"/>
      <c r="D14" s="452"/>
      <c r="E14" s="453"/>
      <c r="F14" s="264"/>
      <c r="G14" s="264"/>
      <c r="H14" s="264"/>
      <c r="I14" s="264"/>
      <c r="J14" s="264"/>
      <c r="K14" s="264"/>
      <c r="L14" s="264"/>
      <c r="M14" s="264"/>
      <c r="N14" s="264"/>
      <c r="O14" s="264"/>
      <c r="P14" s="214"/>
    </row>
    <row r="15" spans="2:16" x14ac:dyDescent="0.25">
      <c r="B15" s="219"/>
      <c r="C15" s="451"/>
      <c r="D15" s="452"/>
      <c r="E15" s="453"/>
      <c r="F15" s="264"/>
      <c r="G15" s="264"/>
      <c r="H15" s="264"/>
      <c r="I15" s="264"/>
      <c r="J15" s="264"/>
      <c r="K15" s="264"/>
      <c r="L15" s="264"/>
      <c r="M15" s="264"/>
      <c r="N15" s="264"/>
      <c r="O15" s="264"/>
      <c r="P15" s="214"/>
    </row>
    <row r="16" spans="2:16" x14ac:dyDescent="0.25">
      <c r="B16" s="219"/>
      <c r="C16" s="451"/>
      <c r="D16" s="452"/>
      <c r="E16" s="453"/>
      <c r="F16" s="264"/>
      <c r="G16" s="264"/>
      <c r="H16" s="264"/>
      <c r="I16" s="264"/>
      <c r="J16" s="264"/>
      <c r="K16" s="264"/>
      <c r="L16" s="264"/>
      <c r="M16" s="264"/>
      <c r="N16" s="264"/>
      <c r="O16" s="264"/>
      <c r="P16" s="214"/>
    </row>
    <row r="17" spans="2:16" x14ac:dyDescent="0.25">
      <c r="B17" s="219"/>
      <c r="C17" s="451"/>
      <c r="D17" s="452"/>
      <c r="E17" s="453"/>
      <c r="F17" s="264"/>
      <c r="G17" s="264"/>
      <c r="H17" s="264"/>
      <c r="I17" s="264"/>
      <c r="J17" s="264"/>
      <c r="K17" s="264"/>
      <c r="L17" s="264"/>
      <c r="M17" s="264"/>
      <c r="N17" s="264"/>
      <c r="O17" s="264"/>
      <c r="P17" s="214"/>
    </row>
    <row r="18" spans="2:16" x14ac:dyDescent="0.25">
      <c r="B18" s="219"/>
      <c r="C18" s="451"/>
      <c r="D18" s="452"/>
      <c r="E18" s="453"/>
      <c r="F18" s="264"/>
      <c r="G18" s="264"/>
      <c r="H18" s="264"/>
      <c r="I18" s="264"/>
      <c r="J18" s="264"/>
      <c r="K18" s="264"/>
      <c r="L18" s="264"/>
      <c r="M18" s="264"/>
      <c r="N18" s="264"/>
      <c r="O18" s="264"/>
      <c r="P18" s="214"/>
    </row>
    <row r="19" spans="2:16" x14ac:dyDescent="0.25">
      <c r="B19" s="219"/>
      <c r="C19" s="451"/>
      <c r="D19" s="452"/>
      <c r="E19" s="453"/>
      <c r="F19" s="264"/>
      <c r="G19" s="264"/>
      <c r="H19" s="264"/>
      <c r="I19" s="264"/>
      <c r="J19" s="264"/>
      <c r="K19" s="264"/>
      <c r="L19" s="264"/>
      <c r="M19" s="264"/>
      <c r="N19" s="264"/>
      <c r="O19" s="264"/>
      <c r="P19" s="214"/>
    </row>
    <row r="20" spans="2:16" x14ac:dyDescent="0.25">
      <c r="B20" s="219"/>
      <c r="C20" s="451"/>
      <c r="D20" s="452"/>
      <c r="E20" s="453"/>
      <c r="F20" s="264"/>
      <c r="G20" s="264"/>
      <c r="H20" s="264"/>
      <c r="I20" s="264"/>
      <c r="J20" s="264"/>
      <c r="K20" s="264"/>
      <c r="L20" s="264"/>
      <c r="M20" s="264"/>
      <c r="N20" s="264"/>
      <c r="O20" s="264"/>
      <c r="P20" s="214"/>
    </row>
    <row r="21" spans="2:16" x14ac:dyDescent="0.25">
      <c r="B21" s="219"/>
      <c r="C21" s="451"/>
      <c r="D21" s="452"/>
      <c r="E21" s="453"/>
      <c r="F21" s="264"/>
      <c r="G21" s="264"/>
      <c r="H21" s="264"/>
      <c r="I21" s="264"/>
      <c r="J21" s="264"/>
      <c r="K21" s="264"/>
      <c r="L21" s="264"/>
      <c r="M21" s="264"/>
      <c r="N21" s="264"/>
      <c r="O21" s="264"/>
      <c r="P21" s="214"/>
    </row>
    <row r="22" spans="2:16" x14ac:dyDescent="0.25">
      <c r="B22" s="219"/>
      <c r="C22" s="451"/>
      <c r="D22" s="452"/>
      <c r="E22" s="453"/>
      <c r="F22" s="264"/>
      <c r="G22" s="264"/>
      <c r="H22" s="264"/>
      <c r="I22" s="264"/>
      <c r="J22" s="264"/>
      <c r="K22" s="264"/>
      <c r="L22" s="264"/>
      <c r="M22" s="264"/>
      <c r="N22" s="264"/>
      <c r="O22" s="264"/>
      <c r="P22" s="214"/>
    </row>
    <row r="23" spans="2:16" x14ac:dyDescent="0.25">
      <c r="B23" s="219"/>
      <c r="C23" s="451"/>
      <c r="D23" s="452"/>
      <c r="E23" s="453"/>
      <c r="F23" s="264"/>
      <c r="G23" s="264"/>
      <c r="H23" s="264"/>
      <c r="I23" s="264"/>
      <c r="J23" s="264"/>
      <c r="K23" s="264"/>
      <c r="L23" s="264"/>
      <c r="M23" s="264"/>
      <c r="N23" s="264"/>
      <c r="O23" s="264"/>
      <c r="P23" s="214"/>
    </row>
    <row r="24" spans="2:16" x14ac:dyDescent="0.25">
      <c r="B24" s="219"/>
      <c r="C24" s="451"/>
      <c r="D24" s="452"/>
      <c r="E24" s="453"/>
      <c r="F24" s="264"/>
      <c r="G24" s="264"/>
      <c r="H24" s="264"/>
      <c r="I24" s="264"/>
      <c r="J24" s="264"/>
      <c r="K24" s="264"/>
      <c r="L24" s="264"/>
      <c r="M24" s="264"/>
      <c r="N24" s="264"/>
      <c r="O24" s="264"/>
      <c r="P24" s="214"/>
    </row>
    <row r="25" spans="2:16" x14ac:dyDescent="0.25">
      <c r="B25" s="219"/>
      <c r="C25" s="451"/>
      <c r="D25" s="452"/>
      <c r="E25" s="453"/>
      <c r="F25" s="264"/>
      <c r="G25" s="264"/>
      <c r="H25" s="264"/>
      <c r="I25" s="264"/>
      <c r="J25" s="264"/>
      <c r="K25" s="264"/>
      <c r="L25" s="264"/>
      <c r="M25" s="264"/>
      <c r="N25" s="264"/>
      <c r="O25" s="264"/>
      <c r="P25" s="214"/>
    </row>
    <row r="26" spans="2:16" ht="15.75" thickBot="1" x14ac:dyDescent="0.3">
      <c r="B26" s="219"/>
      <c r="C26" s="454"/>
      <c r="D26" s="455"/>
      <c r="E26" s="456"/>
      <c r="F26" s="264"/>
      <c r="G26" s="264"/>
      <c r="H26" s="264"/>
      <c r="I26" s="264"/>
      <c r="J26" s="264"/>
      <c r="K26" s="264"/>
      <c r="L26" s="264"/>
      <c r="M26" s="264"/>
      <c r="N26" s="264"/>
      <c r="O26" s="264"/>
      <c r="P26" s="214"/>
    </row>
    <row r="27" spans="2:16" x14ac:dyDescent="0.25">
      <c r="B27" s="219"/>
      <c r="C27" s="264"/>
      <c r="D27" s="264"/>
      <c r="E27" s="264"/>
      <c r="F27" s="264"/>
      <c r="G27" s="264"/>
      <c r="H27" s="264"/>
      <c r="I27" s="264"/>
      <c r="J27" s="264"/>
      <c r="K27" s="264"/>
      <c r="L27" s="264"/>
      <c r="M27" s="264"/>
      <c r="N27" s="264"/>
      <c r="O27" s="264"/>
      <c r="P27" s="214"/>
    </row>
    <row r="28" spans="2:16" ht="15.75" thickBot="1" x14ac:dyDescent="0.3">
      <c r="B28" s="219"/>
      <c r="C28" s="264"/>
      <c r="D28" s="264"/>
      <c r="E28" s="264"/>
      <c r="F28" s="264"/>
      <c r="G28" s="264"/>
      <c r="H28" s="264"/>
      <c r="I28" s="264"/>
      <c r="J28" s="264"/>
      <c r="K28" s="264"/>
      <c r="L28" s="264"/>
      <c r="M28" s="264"/>
      <c r="N28" s="264"/>
      <c r="O28" s="264"/>
      <c r="P28" s="214"/>
    </row>
    <row r="29" spans="2:16" ht="17.25" customHeight="1" x14ac:dyDescent="0.25">
      <c r="B29" s="219"/>
      <c r="C29" s="436" t="s">
        <v>2070</v>
      </c>
      <c r="D29" s="437"/>
      <c r="E29" s="438"/>
      <c r="F29" s="264"/>
      <c r="G29" s="264"/>
      <c r="H29" s="264"/>
      <c r="I29" s="264"/>
      <c r="J29" s="264"/>
      <c r="K29" s="264"/>
      <c r="L29" s="264"/>
      <c r="M29" s="264"/>
      <c r="N29" s="264"/>
      <c r="O29" s="264"/>
      <c r="P29" s="214"/>
    </row>
    <row r="30" spans="2:16" ht="17.25" customHeight="1" x14ac:dyDescent="0.25">
      <c r="B30" s="219"/>
      <c r="C30" s="439"/>
      <c r="D30" s="440"/>
      <c r="E30" s="441"/>
      <c r="F30" s="264"/>
      <c r="G30" s="264"/>
      <c r="H30" s="264"/>
      <c r="I30" s="264"/>
      <c r="J30" s="264"/>
      <c r="K30" s="264"/>
      <c r="L30" s="264"/>
      <c r="M30" s="264"/>
      <c r="N30" s="264"/>
      <c r="O30" s="264"/>
      <c r="P30" s="214"/>
    </row>
    <row r="31" spans="2:16" x14ac:dyDescent="0.25">
      <c r="B31" s="219"/>
      <c r="C31" s="427" t="s">
        <v>2075</v>
      </c>
      <c r="D31" s="428"/>
      <c r="E31" s="429"/>
      <c r="F31" s="264"/>
      <c r="G31" s="264"/>
      <c r="H31" s="264"/>
      <c r="I31" s="264"/>
      <c r="J31" s="264"/>
      <c r="K31" s="264"/>
      <c r="L31" s="264"/>
      <c r="M31" s="264"/>
      <c r="N31" s="264"/>
      <c r="O31" s="264"/>
      <c r="P31" s="214"/>
    </row>
    <row r="32" spans="2:16" x14ac:dyDescent="0.25">
      <c r="B32" s="219"/>
      <c r="C32" s="430"/>
      <c r="D32" s="431"/>
      <c r="E32" s="432"/>
      <c r="F32" s="264"/>
      <c r="G32" s="264"/>
      <c r="H32" s="264"/>
      <c r="I32" s="264"/>
      <c r="J32" s="264"/>
      <c r="K32" s="264"/>
      <c r="L32" s="264"/>
      <c r="M32" s="264"/>
      <c r="N32" s="264"/>
      <c r="O32" s="264"/>
      <c r="P32" s="214"/>
    </row>
    <row r="33" spans="2:16" x14ac:dyDescent="0.25">
      <c r="B33" s="219"/>
      <c r="C33" s="430"/>
      <c r="D33" s="431"/>
      <c r="E33" s="432"/>
      <c r="F33" s="264"/>
      <c r="G33" s="264"/>
      <c r="H33" s="264"/>
      <c r="I33" s="264"/>
      <c r="J33" s="264"/>
      <c r="K33" s="264"/>
      <c r="L33" s="264"/>
      <c r="M33" s="264"/>
      <c r="N33" s="264"/>
      <c r="O33" s="264"/>
      <c r="P33" s="214"/>
    </row>
    <row r="34" spans="2:16" x14ac:dyDescent="0.25">
      <c r="B34" s="219"/>
      <c r="C34" s="430"/>
      <c r="D34" s="431"/>
      <c r="E34" s="432"/>
      <c r="F34" s="264"/>
      <c r="G34" s="264"/>
      <c r="H34" s="264"/>
      <c r="I34" s="264"/>
      <c r="J34" s="264"/>
      <c r="K34" s="264"/>
      <c r="L34" s="264"/>
      <c r="M34" s="264"/>
      <c r="N34" s="264"/>
      <c r="O34" s="264"/>
      <c r="P34" s="214"/>
    </row>
    <row r="35" spans="2:16" x14ac:dyDescent="0.25">
      <c r="B35" s="219"/>
      <c r="C35" s="430"/>
      <c r="D35" s="431"/>
      <c r="E35" s="432"/>
      <c r="F35" s="264"/>
      <c r="G35" s="264"/>
      <c r="H35" s="264"/>
      <c r="I35" s="264"/>
      <c r="J35" s="264"/>
      <c r="K35" s="264"/>
      <c r="L35" s="264"/>
      <c r="M35" s="264"/>
      <c r="N35" s="264"/>
      <c r="O35" s="264"/>
      <c r="P35" s="214"/>
    </row>
    <row r="36" spans="2:16" x14ac:dyDescent="0.25">
      <c r="B36" s="219"/>
      <c r="C36" s="430"/>
      <c r="D36" s="431"/>
      <c r="E36" s="432"/>
      <c r="F36" s="264"/>
      <c r="G36" s="264"/>
      <c r="H36" s="264"/>
      <c r="I36" s="264"/>
      <c r="J36" s="264"/>
      <c r="K36" s="264"/>
      <c r="L36" s="264"/>
      <c r="M36" s="264"/>
      <c r="N36" s="264"/>
      <c r="O36" s="264"/>
      <c r="P36" s="214"/>
    </row>
    <row r="37" spans="2:16" x14ac:dyDescent="0.25">
      <c r="B37" s="219"/>
      <c r="C37" s="430"/>
      <c r="D37" s="431"/>
      <c r="E37" s="432"/>
      <c r="F37" s="264"/>
      <c r="G37" s="264"/>
      <c r="H37" s="264"/>
      <c r="I37" s="264"/>
      <c r="J37" s="264"/>
      <c r="K37" s="264"/>
      <c r="L37" s="264"/>
      <c r="M37" s="264"/>
      <c r="N37" s="264"/>
      <c r="O37" s="264"/>
      <c r="P37" s="214"/>
    </row>
    <row r="38" spans="2:16" x14ac:dyDescent="0.25">
      <c r="B38" s="219"/>
      <c r="C38" s="430"/>
      <c r="D38" s="431"/>
      <c r="E38" s="432"/>
      <c r="F38" s="264"/>
      <c r="G38" s="264"/>
      <c r="H38" s="264"/>
      <c r="I38" s="264"/>
      <c r="J38" s="264"/>
      <c r="K38" s="264"/>
      <c r="L38" s="264"/>
      <c r="M38" s="264"/>
      <c r="N38" s="264"/>
      <c r="O38" s="264"/>
      <c r="P38" s="214"/>
    </row>
    <row r="39" spans="2:16" x14ac:dyDescent="0.25">
      <c r="B39" s="219"/>
      <c r="C39" s="430"/>
      <c r="D39" s="431"/>
      <c r="E39" s="432"/>
      <c r="F39" s="264"/>
      <c r="G39" s="264"/>
      <c r="H39" s="264"/>
      <c r="I39" s="264"/>
      <c r="J39" s="264"/>
      <c r="K39" s="264"/>
      <c r="L39" s="264"/>
      <c r="M39" s="264"/>
      <c r="N39" s="264"/>
      <c r="O39" s="264"/>
      <c r="P39" s="214"/>
    </row>
    <row r="40" spans="2:16" x14ac:dyDescent="0.25">
      <c r="B40" s="219"/>
      <c r="C40" s="430"/>
      <c r="D40" s="431"/>
      <c r="E40" s="432"/>
      <c r="F40" s="264"/>
      <c r="G40" s="264"/>
      <c r="H40" s="264"/>
      <c r="I40" s="264"/>
      <c r="J40" s="264"/>
      <c r="K40" s="264"/>
      <c r="L40" s="264"/>
      <c r="M40" s="264"/>
      <c r="N40" s="264"/>
      <c r="O40" s="264"/>
      <c r="P40" s="214"/>
    </row>
    <row r="41" spans="2:16" x14ac:dyDescent="0.25">
      <c r="B41" s="219"/>
      <c r="C41" s="430"/>
      <c r="D41" s="431"/>
      <c r="E41" s="432"/>
      <c r="F41" s="264"/>
      <c r="G41" s="264"/>
      <c r="H41" s="264"/>
      <c r="I41" s="264"/>
      <c r="J41" s="264"/>
      <c r="K41" s="264"/>
      <c r="L41" s="264"/>
      <c r="M41" s="264"/>
      <c r="N41" s="264"/>
      <c r="O41" s="264"/>
      <c r="P41" s="214"/>
    </row>
    <row r="42" spans="2:16" x14ac:dyDescent="0.25">
      <c r="B42" s="219"/>
      <c r="C42" s="430"/>
      <c r="D42" s="431"/>
      <c r="E42" s="432"/>
      <c r="F42" s="264"/>
      <c r="G42" s="264"/>
      <c r="H42" s="264"/>
      <c r="I42" s="264"/>
      <c r="J42" s="264"/>
      <c r="K42" s="264"/>
      <c r="L42" s="264"/>
      <c r="M42" s="264"/>
      <c r="N42" s="264"/>
      <c r="O42" s="264"/>
      <c r="P42" s="214"/>
    </row>
    <row r="43" spans="2:16" x14ac:dyDescent="0.25">
      <c r="B43" s="219"/>
      <c r="C43" s="430"/>
      <c r="D43" s="431"/>
      <c r="E43" s="432"/>
      <c r="F43" s="264"/>
      <c r="G43" s="264"/>
      <c r="H43" s="264"/>
      <c r="I43" s="264"/>
      <c r="J43" s="264"/>
      <c r="K43" s="264"/>
      <c r="L43" s="264"/>
      <c r="M43" s="264"/>
      <c r="N43" s="264"/>
      <c r="O43" s="264"/>
      <c r="P43" s="214"/>
    </row>
    <row r="44" spans="2:16" x14ac:dyDescent="0.25">
      <c r="B44" s="219"/>
      <c r="C44" s="430"/>
      <c r="D44" s="431"/>
      <c r="E44" s="432"/>
      <c r="F44" s="264"/>
      <c r="G44" s="264"/>
      <c r="H44" s="264"/>
      <c r="I44" s="264"/>
      <c r="J44" s="264"/>
      <c r="K44" s="264"/>
      <c r="L44" s="264"/>
      <c r="M44" s="264"/>
      <c r="N44" s="264"/>
      <c r="O44" s="264"/>
      <c r="P44" s="214"/>
    </row>
    <row r="45" spans="2:16" x14ac:dyDescent="0.25">
      <c r="B45" s="219"/>
      <c r="C45" s="430"/>
      <c r="D45" s="431"/>
      <c r="E45" s="432"/>
      <c r="F45" s="264"/>
      <c r="G45" s="264"/>
      <c r="H45" s="264"/>
      <c r="I45" s="264"/>
      <c r="J45" s="264"/>
      <c r="K45" s="264"/>
      <c r="L45" s="264"/>
      <c r="M45" s="264"/>
      <c r="N45" s="264"/>
      <c r="O45" s="264"/>
      <c r="P45" s="214"/>
    </row>
    <row r="46" spans="2:16" x14ac:dyDescent="0.25">
      <c r="B46" s="219"/>
      <c r="C46" s="430"/>
      <c r="D46" s="431"/>
      <c r="E46" s="432"/>
      <c r="F46" s="264"/>
      <c r="G46" s="264"/>
      <c r="H46" s="264"/>
      <c r="I46" s="264"/>
      <c r="J46" s="264"/>
      <c r="K46" s="264"/>
      <c r="L46" s="264"/>
      <c r="M46" s="264"/>
      <c r="N46" s="264"/>
      <c r="O46" s="264"/>
      <c r="P46" s="214"/>
    </row>
    <row r="47" spans="2:16" x14ac:dyDescent="0.25">
      <c r="B47" s="219"/>
      <c r="C47" s="430"/>
      <c r="D47" s="431"/>
      <c r="E47" s="432"/>
      <c r="F47" s="264"/>
      <c r="G47" s="264"/>
      <c r="H47" s="264"/>
      <c r="I47" s="264"/>
      <c r="J47" s="264"/>
      <c r="K47" s="264"/>
      <c r="L47" s="264"/>
      <c r="M47" s="264"/>
      <c r="N47" s="264"/>
      <c r="O47" s="264"/>
      <c r="P47" s="214"/>
    </row>
    <row r="48" spans="2:16" x14ac:dyDescent="0.25">
      <c r="B48" s="219"/>
      <c r="C48" s="430"/>
      <c r="D48" s="431"/>
      <c r="E48" s="432"/>
      <c r="F48" s="264"/>
      <c r="G48" s="264"/>
      <c r="H48" s="264"/>
      <c r="I48" s="264"/>
      <c r="J48" s="264"/>
      <c r="K48" s="264"/>
      <c r="L48" s="264"/>
      <c r="M48" s="264"/>
      <c r="N48" s="264"/>
      <c r="O48" s="264"/>
      <c r="P48" s="214"/>
    </row>
    <row r="49" spans="2:16" x14ac:dyDescent="0.25">
      <c r="B49" s="219"/>
      <c r="C49" s="430"/>
      <c r="D49" s="431"/>
      <c r="E49" s="432"/>
      <c r="F49" s="264"/>
      <c r="G49" s="264"/>
      <c r="H49" s="264"/>
      <c r="I49" s="264"/>
      <c r="J49" s="264"/>
      <c r="K49" s="264"/>
      <c r="L49" s="264"/>
      <c r="M49" s="264"/>
      <c r="N49" s="264"/>
      <c r="O49" s="264"/>
      <c r="P49" s="214"/>
    </row>
    <row r="50" spans="2:16" x14ac:dyDescent="0.25">
      <c r="B50" s="219"/>
      <c r="C50" s="430"/>
      <c r="D50" s="431"/>
      <c r="E50" s="432"/>
      <c r="F50" s="264"/>
      <c r="G50" s="264"/>
      <c r="H50" s="264"/>
      <c r="I50" s="264"/>
      <c r="J50" s="264"/>
      <c r="K50" s="264"/>
      <c r="L50" s="264"/>
      <c r="M50" s="264"/>
      <c r="N50" s="264"/>
      <c r="O50" s="264"/>
      <c r="P50" s="214"/>
    </row>
    <row r="51" spans="2:16" x14ac:dyDescent="0.25">
      <c r="B51" s="219"/>
      <c r="C51" s="430"/>
      <c r="D51" s="431"/>
      <c r="E51" s="432"/>
      <c r="F51" s="264"/>
      <c r="G51" s="264"/>
      <c r="H51" s="264"/>
      <c r="I51" s="264"/>
      <c r="J51" s="264"/>
      <c r="K51" s="264"/>
      <c r="L51" s="264"/>
      <c r="M51" s="264"/>
      <c r="N51" s="264"/>
      <c r="O51" s="264"/>
      <c r="P51" s="214"/>
    </row>
    <row r="52" spans="2:16" x14ac:dyDescent="0.25">
      <c r="B52" s="219"/>
      <c r="C52" s="430"/>
      <c r="D52" s="431"/>
      <c r="E52" s="432"/>
      <c r="F52" s="264"/>
      <c r="G52" s="264"/>
      <c r="H52" s="264"/>
      <c r="I52" s="264"/>
      <c r="J52" s="264"/>
      <c r="K52" s="264"/>
      <c r="L52" s="264"/>
      <c r="M52" s="264"/>
      <c r="N52" s="264"/>
      <c r="O52" s="264"/>
      <c r="P52" s="214"/>
    </row>
    <row r="53" spans="2:16" x14ac:dyDescent="0.25">
      <c r="B53" s="219"/>
      <c r="C53" s="430"/>
      <c r="D53" s="431"/>
      <c r="E53" s="432"/>
      <c r="F53" s="264"/>
      <c r="G53" s="264"/>
      <c r="H53" s="264"/>
      <c r="I53" s="264"/>
      <c r="J53" s="264"/>
      <c r="K53" s="264"/>
      <c r="L53" s="264"/>
      <c r="M53" s="264"/>
      <c r="N53" s="264"/>
      <c r="O53" s="264"/>
      <c r="P53" s="214"/>
    </row>
    <row r="54" spans="2:16" x14ac:dyDescent="0.25">
      <c r="B54" s="219"/>
      <c r="C54" s="430"/>
      <c r="D54" s="431"/>
      <c r="E54" s="432"/>
      <c r="F54" s="264"/>
      <c r="G54" s="264"/>
      <c r="H54" s="264"/>
      <c r="I54" s="264"/>
      <c r="J54" s="264"/>
      <c r="K54" s="264"/>
      <c r="L54" s="264"/>
      <c r="M54" s="264"/>
      <c r="N54" s="264"/>
      <c r="O54" s="264"/>
      <c r="P54" s="214"/>
    </row>
    <row r="55" spans="2:16" x14ac:dyDescent="0.25">
      <c r="B55" s="219"/>
      <c r="C55" s="430"/>
      <c r="D55" s="431"/>
      <c r="E55" s="432"/>
      <c r="F55" s="264"/>
      <c r="G55" s="264"/>
      <c r="H55" s="264"/>
      <c r="I55" s="264"/>
      <c r="J55" s="264"/>
      <c r="K55" s="264"/>
      <c r="L55" s="264"/>
      <c r="M55" s="264"/>
      <c r="N55" s="264"/>
      <c r="O55" s="264"/>
      <c r="P55" s="214"/>
    </row>
    <row r="56" spans="2:16" x14ac:dyDescent="0.25">
      <c r="B56" s="219"/>
      <c r="C56" s="430"/>
      <c r="D56" s="431"/>
      <c r="E56" s="432"/>
      <c r="F56" s="264"/>
      <c r="G56" s="264"/>
      <c r="H56" s="264"/>
      <c r="I56" s="264"/>
      <c r="J56" s="264"/>
      <c r="K56" s="264"/>
      <c r="L56" s="264"/>
      <c r="M56" s="264"/>
      <c r="N56" s="264"/>
      <c r="O56" s="264"/>
      <c r="P56" s="214"/>
    </row>
    <row r="57" spans="2:16" x14ac:dyDescent="0.25">
      <c r="B57" s="219"/>
      <c r="C57" s="430"/>
      <c r="D57" s="431"/>
      <c r="E57" s="432"/>
      <c r="F57" s="264"/>
      <c r="G57" s="264"/>
      <c r="H57" s="264"/>
      <c r="I57" s="264"/>
      <c r="J57" s="264"/>
      <c r="K57" s="264"/>
      <c r="L57" s="264"/>
      <c r="M57" s="264"/>
      <c r="N57" s="264"/>
      <c r="O57" s="264"/>
      <c r="P57" s="214"/>
    </row>
    <row r="58" spans="2:16" x14ac:dyDescent="0.25">
      <c r="B58" s="219"/>
      <c r="C58" s="430"/>
      <c r="D58" s="431"/>
      <c r="E58" s="432"/>
      <c r="F58" s="264"/>
      <c r="G58" s="264"/>
      <c r="H58" s="264"/>
      <c r="I58" s="264"/>
      <c r="J58" s="264"/>
      <c r="K58" s="264"/>
      <c r="L58" s="264"/>
      <c r="M58" s="264"/>
      <c r="N58" s="264"/>
      <c r="O58" s="264"/>
      <c r="P58" s="214"/>
    </row>
    <row r="59" spans="2:16" x14ac:dyDescent="0.25">
      <c r="B59" s="219"/>
      <c r="C59" s="430"/>
      <c r="D59" s="431"/>
      <c r="E59" s="432"/>
      <c r="F59" s="264"/>
      <c r="G59" s="264"/>
      <c r="H59" s="264"/>
      <c r="I59" s="264"/>
      <c r="J59" s="264"/>
      <c r="K59" s="264"/>
      <c r="L59" s="264"/>
      <c r="M59" s="264"/>
      <c r="N59" s="264"/>
      <c r="O59" s="264"/>
      <c r="P59" s="214"/>
    </row>
    <row r="60" spans="2:16" x14ac:dyDescent="0.25">
      <c r="B60" s="219"/>
      <c r="C60" s="430"/>
      <c r="D60" s="431"/>
      <c r="E60" s="432"/>
      <c r="F60" s="264"/>
      <c r="G60" s="264"/>
      <c r="H60" s="264"/>
      <c r="I60" s="264"/>
      <c r="J60" s="264"/>
      <c r="K60" s="264"/>
      <c r="L60" s="264"/>
      <c r="M60" s="264"/>
      <c r="N60" s="264"/>
      <c r="O60" s="264"/>
      <c r="P60" s="214"/>
    </row>
    <row r="61" spans="2:16" x14ac:dyDescent="0.25">
      <c r="B61" s="219"/>
      <c r="C61" s="430"/>
      <c r="D61" s="431"/>
      <c r="E61" s="432"/>
      <c r="F61" s="264"/>
      <c r="G61" s="264"/>
      <c r="H61" s="264"/>
      <c r="I61" s="264"/>
      <c r="J61" s="264"/>
      <c r="K61" s="264"/>
      <c r="L61" s="264"/>
      <c r="M61" s="264"/>
      <c r="N61" s="264"/>
      <c r="O61" s="264"/>
      <c r="P61" s="214"/>
    </row>
    <row r="62" spans="2:16" x14ac:dyDescent="0.25">
      <c r="B62" s="219"/>
      <c r="C62" s="430"/>
      <c r="D62" s="431"/>
      <c r="E62" s="432"/>
      <c r="F62" s="264"/>
      <c r="G62" s="264"/>
      <c r="H62" s="264"/>
      <c r="I62" s="264"/>
      <c r="J62" s="264"/>
      <c r="K62" s="264"/>
      <c r="L62" s="264"/>
      <c r="M62" s="264"/>
      <c r="N62" s="264"/>
      <c r="O62" s="264"/>
      <c r="P62" s="214"/>
    </row>
    <row r="63" spans="2:16" x14ac:dyDescent="0.25">
      <c r="B63" s="219"/>
      <c r="C63" s="430"/>
      <c r="D63" s="431"/>
      <c r="E63" s="432"/>
      <c r="F63" s="264"/>
      <c r="G63" s="264"/>
      <c r="H63" s="264"/>
      <c r="I63" s="264"/>
      <c r="J63" s="264"/>
      <c r="K63" s="264"/>
      <c r="L63" s="264"/>
      <c r="M63" s="264"/>
      <c r="N63" s="264"/>
      <c r="O63" s="264"/>
      <c r="P63" s="214"/>
    </row>
    <row r="64" spans="2:16" x14ac:dyDescent="0.25">
      <c r="B64" s="219"/>
      <c r="C64" s="430"/>
      <c r="D64" s="431"/>
      <c r="E64" s="432"/>
      <c r="F64" s="264"/>
      <c r="G64" s="264"/>
      <c r="H64" s="264"/>
      <c r="I64" s="264"/>
      <c r="J64" s="264"/>
      <c r="K64" s="264"/>
      <c r="L64" s="264"/>
      <c r="M64" s="264"/>
      <c r="N64" s="264"/>
      <c r="O64" s="264"/>
      <c r="P64" s="214"/>
    </row>
    <row r="65" spans="2:16" ht="15.75" thickBot="1" x14ac:dyDescent="0.3">
      <c r="B65" s="219"/>
      <c r="C65" s="433"/>
      <c r="D65" s="434"/>
      <c r="E65" s="435"/>
      <c r="F65" s="264"/>
      <c r="G65" s="264"/>
      <c r="H65" s="264"/>
      <c r="I65" s="264"/>
      <c r="J65" s="264"/>
      <c r="K65" s="264"/>
      <c r="L65" s="264"/>
      <c r="M65" s="264"/>
      <c r="N65" s="264"/>
      <c r="O65" s="264"/>
      <c r="P65" s="214"/>
    </row>
    <row r="66" spans="2:16" x14ac:dyDescent="0.25">
      <c r="B66" s="219"/>
      <c r="C66" s="264"/>
      <c r="D66" s="264"/>
      <c r="E66" s="264"/>
      <c r="F66" s="264"/>
      <c r="G66" s="264"/>
      <c r="H66" s="264"/>
      <c r="I66" s="264"/>
      <c r="J66" s="264"/>
      <c r="K66" s="264"/>
      <c r="L66" s="264"/>
      <c r="M66" s="264"/>
      <c r="N66" s="264"/>
      <c r="O66" s="264"/>
      <c r="P66" s="214"/>
    </row>
    <row r="67" spans="2:16" ht="15.75" thickBot="1" x14ac:dyDescent="0.3">
      <c r="B67" s="219"/>
      <c r="C67" s="264"/>
      <c r="D67" s="264"/>
      <c r="E67" s="264"/>
      <c r="F67" s="264"/>
      <c r="G67" s="264"/>
      <c r="H67" s="264"/>
      <c r="I67" s="264"/>
      <c r="J67" s="264"/>
      <c r="K67" s="264"/>
      <c r="L67" s="264"/>
      <c r="M67" s="264"/>
      <c r="N67" s="264"/>
      <c r="O67" s="264"/>
      <c r="P67" s="214"/>
    </row>
    <row r="68" spans="2:16" ht="17.25" customHeight="1" x14ac:dyDescent="0.25">
      <c r="B68" s="219"/>
      <c r="C68" s="436" t="s">
        <v>2071</v>
      </c>
      <c r="D68" s="437"/>
      <c r="E68" s="438"/>
      <c r="F68" s="264"/>
      <c r="G68" s="264"/>
      <c r="H68" s="264"/>
      <c r="I68" s="264"/>
      <c r="J68" s="264"/>
      <c r="K68" s="264"/>
      <c r="L68" s="264"/>
      <c r="M68" s="264"/>
      <c r="N68" s="264"/>
      <c r="O68" s="264"/>
      <c r="P68" s="214"/>
    </row>
    <row r="69" spans="2:16" ht="17.25" customHeight="1" x14ac:dyDescent="0.25">
      <c r="B69" s="219"/>
      <c r="C69" s="439"/>
      <c r="D69" s="440"/>
      <c r="E69" s="441"/>
      <c r="F69" s="264"/>
      <c r="G69" s="264"/>
      <c r="H69" s="264"/>
      <c r="I69" s="264"/>
      <c r="J69" s="264"/>
      <c r="K69" s="264"/>
      <c r="L69" s="264"/>
      <c r="M69" s="264"/>
      <c r="N69" s="264"/>
      <c r="O69" s="264"/>
      <c r="P69" s="214"/>
    </row>
    <row r="70" spans="2:16" x14ac:dyDescent="0.25">
      <c r="B70" s="219"/>
      <c r="C70" s="427" t="s">
        <v>2076</v>
      </c>
      <c r="D70" s="428"/>
      <c r="E70" s="429"/>
      <c r="F70" s="264"/>
      <c r="G70" s="264"/>
      <c r="H70" s="264"/>
      <c r="I70" s="264"/>
      <c r="J70" s="264"/>
      <c r="K70" s="264"/>
      <c r="L70" s="264"/>
      <c r="M70" s="264"/>
      <c r="N70" s="264"/>
      <c r="O70" s="264"/>
      <c r="P70" s="214"/>
    </row>
    <row r="71" spans="2:16" x14ac:dyDescent="0.25">
      <c r="B71" s="219"/>
      <c r="C71" s="430"/>
      <c r="D71" s="431"/>
      <c r="E71" s="432"/>
      <c r="F71" s="264"/>
      <c r="G71" s="264"/>
      <c r="H71" s="264"/>
      <c r="I71" s="264"/>
      <c r="J71" s="264"/>
      <c r="K71" s="264"/>
      <c r="L71" s="264"/>
      <c r="M71" s="264"/>
      <c r="N71" s="264"/>
      <c r="O71" s="264"/>
      <c r="P71" s="214"/>
    </row>
    <row r="72" spans="2:16" x14ac:dyDescent="0.25">
      <c r="B72" s="219"/>
      <c r="C72" s="430"/>
      <c r="D72" s="431"/>
      <c r="E72" s="432"/>
      <c r="F72" s="264"/>
      <c r="G72" s="264"/>
      <c r="H72" s="264"/>
      <c r="I72" s="264"/>
      <c r="J72" s="264"/>
      <c r="K72" s="264"/>
      <c r="L72" s="264"/>
      <c r="M72" s="264"/>
      <c r="N72" s="264"/>
      <c r="O72" s="264"/>
      <c r="P72" s="214"/>
    </row>
    <row r="73" spans="2:16" x14ac:dyDescent="0.25">
      <c r="B73" s="219"/>
      <c r="C73" s="430"/>
      <c r="D73" s="431"/>
      <c r="E73" s="432"/>
      <c r="F73" s="264"/>
      <c r="G73" s="264"/>
      <c r="H73" s="264"/>
      <c r="I73" s="264"/>
      <c r="J73" s="264"/>
      <c r="K73" s="264"/>
      <c r="L73" s="264"/>
      <c r="M73" s="264"/>
      <c r="N73" s="264"/>
      <c r="O73" s="264"/>
      <c r="P73" s="214"/>
    </row>
    <row r="74" spans="2:16" x14ac:dyDescent="0.25">
      <c r="B74" s="219"/>
      <c r="C74" s="430"/>
      <c r="D74" s="431"/>
      <c r="E74" s="432"/>
      <c r="F74" s="264"/>
      <c r="G74" s="264"/>
      <c r="H74" s="264"/>
      <c r="I74" s="264"/>
      <c r="J74" s="264"/>
      <c r="K74" s="264"/>
      <c r="L74" s="264"/>
      <c r="M74" s="264"/>
      <c r="N74" s="264"/>
      <c r="O74" s="264"/>
      <c r="P74" s="214"/>
    </row>
    <row r="75" spans="2:16" x14ac:dyDescent="0.25">
      <c r="B75" s="219"/>
      <c r="C75" s="430"/>
      <c r="D75" s="431"/>
      <c r="E75" s="432"/>
      <c r="F75" s="264"/>
      <c r="G75" s="264"/>
      <c r="H75" s="264"/>
      <c r="I75" s="264"/>
      <c r="J75" s="264"/>
      <c r="K75" s="264"/>
      <c r="L75" s="264"/>
      <c r="M75" s="264"/>
      <c r="N75" s="264"/>
      <c r="O75" s="264"/>
      <c r="P75" s="214"/>
    </row>
    <row r="76" spans="2:16" x14ac:dyDescent="0.25">
      <c r="B76" s="219"/>
      <c r="C76" s="430"/>
      <c r="D76" s="431"/>
      <c r="E76" s="432"/>
      <c r="F76" s="264"/>
      <c r="G76" s="264"/>
      <c r="H76" s="264"/>
      <c r="I76" s="264"/>
      <c r="J76" s="264"/>
      <c r="K76" s="264"/>
      <c r="L76" s="264"/>
      <c r="M76" s="264"/>
      <c r="N76" s="264"/>
      <c r="O76" s="264"/>
      <c r="P76" s="214"/>
    </row>
    <row r="77" spans="2:16" x14ac:dyDescent="0.25">
      <c r="B77" s="219"/>
      <c r="C77" s="430"/>
      <c r="D77" s="431"/>
      <c r="E77" s="432"/>
      <c r="F77" s="264"/>
      <c r="G77" s="264"/>
      <c r="H77" s="264"/>
      <c r="I77" s="264"/>
      <c r="J77" s="264"/>
      <c r="K77" s="264"/>
      <c r="L77" s="264"/>
      <c r="M77" s="264"/>
      <c r="N77" s="264"/>
      <c r="O77" s="264"/>
      <c r="P77" s="214"/>
    </row>
    <row r="78" spans="2:16" x14ac:dyDescent="0.25">
      <c r="B78" s="219"/>
      <c r="C78" s="430"/>
      <c r="D78" s="431"/>
      <c r="E78" s="432"/>
      <c r="F78" s="264"/>
      <c r="G78" s="264"/>
      <c r="H78" s="264"/>
      <c r="I78" s="264"/>
      <c r="J78" s="264"/>
      <c r="K78" s="264"/>
      <c r="L78" s="264"/>
      <c r="M78" s="264"/>
      <c r="N78" s="264"/>
      <c r="O78" s="264"/>
      <c r="P78" s="214"/>
    </row>
    <row r="79" spans="2:16" x14ac:dyDescent="0.25">
      <c r="B79" s="219"/>
      <c r="C79" s="430"/>
      <c r="D79" s="431"/>
      <c r="E79" s="432"/>
      <c r="F79" s="264"/>
      <c r="G79" s="264"/>
      <c r="H79" s="264"/>
      <c r="I79" s="264"/>
      <c r="J79" s="264"/>
      <c r="K79" s="264"/>
      <c r="L79" s="264"/>
      <c r="M79" s="264"/>
      <c r="N79" s="264"/>
      <c r="O79" s="264"/>
      <c r="P79" s="214"/>
    </row>
    <row r="80" spans="2:16" x14ac:dyDescent="0.25">
      <c r="B80" s="219"/>
      <c r="C80" s="430"/>
      <c r="D80" s="431"/>
      <c r="E80" s="432"/>
      <c r="F80" s="264"/>
      <c r="G80" s="264"/>
      <c r="H80" s="264"/>
      <c r="I80" s="264"/>
      <c r="J80" s="264"/>
      <c r="K80" s="264"/>
      <c r="L80" s="264"/>
      <c r="M80" s="264"/>
      <c r="N80" s="264"/>
      <c r="O80" s="264"/>
      <c r="P80" s="214"/>
    </row>
    <row r="81" spans="2:16" x14ac:dyDescent="0.25">
      <c r="B81" s="219"/>
      <c r="C81" s="430"/>
      <c r="D81" s="431"/>
      <c r="E81" s="432"/>
      <c r="F81" s="264"/>
      <c r="G81" s="264"/>
      <c r="H81" s="264"/>
      <c r="I81" s="264"/>
      <c r="J81" s="264"/>
      <c r="K81" s="264"/>
      <c r="L81" s="264"/>
      <c r="M81" s="264"/>
      <c r="N81" s="264"/>
      <c r="O81" s="264"/>
      <c r="P81" s="214"/>
    </row>
    <row r="82" spans="2:16" x14ac:dyDescent="0.25">
      <c r="B82" s="219"/>
      <c r="C82" s="430"/>
      <c r="D82" s="431"/>
      <c r="E82" s="432"/>
      <c r="F82" s="264"/>
      <c r="G82" s="264"/>
      <c r="H82" s="264"/>
      <c r="I82" s="264"/>
      <c r="J82" s="264"/>
      <c r="K82" s="264"/>
      <c r="L82" s="264"/>
      <c r="M82" s="264"/>
      <c r="N82" s="264"/>
      <c r="O82" s="264"/>
      <c r="P82" s="214"/>
    </row>
    <row r="83" spans="2:16" x14ac:dyDescent="0.25">
      <c r="B83" s="219"/>
      <c r="C83" s="430"/>
      <c r="D83" s="431"/>
      <c r="E83" s="432"/>
      <c r="F83" s="264"/>
      <c r="G83" s="264"/>
      <c r="H83" s="264"/>
      <c r="I83" s="264"/>
      <c r="J83" s="264"/>
      <c r="K83" s="264"/>
      <c r="L83" s="264"/>
      <c r="M83" s="264"/>
      <c r="N83" s="264"/>
      <c r="O83" s="264"/>
      <c r="P83" s="214"/>
    </row>
    <row r="84" spans="2:16" x14ac:dyDescent="0.25">
      <c r="B84" s="219"/>
      <c r="C84" s="430"/>
      <c r="D84" s="431"/>
      <c r="E84" s="432"/>
      <c r="F84" s="264"/>
      <c r="G84" s="264"/>
      <c r="H84" s="264"/>
      <c r="I84" s="264"/>
      <c r="J84" s="264"/>
      <c r="K84" s="264"/>
      <c r="L84" s="264"/>
      <c r="M84" s="264"/>
      <c r="N84" s="264"/>
      <c r="O84" s="264"/>
      <c r="P84" s="214"/>
    </row>
    <row r="85" spans="2:16" x14ac:dyDescent="0.25">
      <c r="B85" s="219"/>
      <c r="C85" s="430"/>
      <c r="D85" s="431"/>
      <c r="E85" s="432"/>
      <c r="F85" s="264"/>
      <c r="G85" s="264"/>
      <c r="H85" s="264"/>
      <c r="I85" s="264"/>
      <c r="J85" s="264"/>
      <c r="K85" s="264"/>
      <c r="L85" s="264"/>
      <c r="M85" s="264"/>
      <c r="N85" s="264"/>
      <c r="O85" s="264"/>
      <c r="P85" s="214"/>
    </row>
    <row r="86" spans="2:16" x14ac:dyDescent="0.25">
      <c r="B86" s="219"/>
      <c r="C86" s="430"/>
      <c r="D86" s="431"/>
      <c r="E86" s="432"/>
      <c r="F86" s="264"/>
      <c r="G86" s="264"/>
      <c r="H86" s="264"/>
      <c r="I86" s="264"/>
      <c r="J86" s="264"/>
      <c r="K86" s="264"/>
      <c r="L86" s="264"/>
      <c r="M86" s="264"/>
      <c r="N86" s="264"/>
      <c r="O86" s="264"/>
      <c r="P86" s="214"/>
    </row>
    <row r="87" spans="2:16" x14ac:dyDescent="0.25">
      <c r="B87" s="219"/>
      <c r="C87" s="430"/>
      <c r="D87" s="431"/>
      <c r="E87" s="432"/>
      <c r="F87" s="264"/>
      <c r="G87" s="264"/>
      <c r="H87" s="264"/>
      <c r="I87" s="264"/>
      <c r="J87" s="264"/>
      <c r="K87" s="264"/>
      <c r="L87" s="264"/>
      <c r="M87" s="264"/>
      <c r="N87" s="264"/>
      <c r="O87" s="264"/>
      <c r="P87" s="214"/>
    </row>
    <row r="88" spans="2:16" ht="15.75" thickBot="1" x14ac:dyDescent="0.3">
      <c r="B88" s="219"/>
      <c r="C88" s="433"/>
      <c r="D88" s="434"/>
      <c r="E88" s="435"/>
      <c r="F88" s="264"/>
      <c r="G88" s="264"/>
      <c r="H88" s="264"/>
      <c r="I88" s="264"/>
      <c r="J88" s="264"/>
      <c r="K88" s="264"/>
      <c r="L88" s="264"/>
      <c r="M88" s="264"/>
      <c r="N88" s="264"/>
      <c r="O88" s="264"/>
      <c r="P88" s="214"/>
    </row>
    <row r="89" spans="2:16" x14ac:dyDescent="0.25">
      <c r="B89" s="219"/>
      <c r="C89" s="264"/>
      <c r="D89" s="264"/>
      <c r="E89" s="264"/>
      <c r="F89" s="264"/>
      <c r="G89" s="264"/>
      <c r="H89" s="264"/>
      <c r="I89" s="264"/>
      <c r="J89" s="264"/>
      <c r="K89" s="264"/>
      <c r="L89" s="264"/>
      <c r="M89" s="264"/>
      <c r="N89" s="264"/>
      <c r="O89" s="264"/>
      <c r="P89" s="214"/>
    </row>
    <row r="90" spans="2:16" ht="15.75" thickBot="1" x14ac:dyDescent="0.3">
      <c r="B90" s="219"/>
      <c r="C90" s="264"/>
      <c r="D90" s="264"/>
      <c r="E90" s="264"/>
      <c r="F90" s="264"/>
      <c r="G90" s="264"/>
      <c r="H90" s="264"/>
      <c r="I90" s="264"/>
      <c r="J90" s="264"/>
      <c r="K90" s="264"/>
      <c r="L90" s="264"/>
      <c r="M90" s="264"/>
      <c r="N90" s="264"/>
      <c r="O90" s="264"/>
      <c r="P90" s="214"/>
    </row>
    <row r="91" spans="2:16" ht="17.25" customHeight="1" x14ac:dyDescent="0.25">
      <c r="B91" s="219"/>
      <c r="C91" s="436" t="s">
        <v>2072</v>
      </c>
      <c r="D91" s="437"/>
      <c r="E91" s="438"/>
      <c r="F91" s="264"/>
      <c r="G91" s="264"/>
      <c r="H91" s="264"/>
      <c r="I91" s="264"/>
      <c r="J91" s="264"/>
      <c r="K91" s="264"/>
      <c r="L91" s="264"/>
      <c r="M91" s="264"/>
      <c r="N91" s="264"/>
      <c r="O91" s="264"/>
      <c r="P91" s="214"/>
    </row>
    <row r="92" spans="2:16" ht="17.25" customHeight="1" x14ac:dyDescent="0.25">
      <c r="B92" s="219"/>
      <c r="C92" s="457"/>
      <c r="D92" s="458"/>
      <c r="E92" s="459"/>
      <c r="F92" s="264"/>
      <c r="G92" s="264"/>
      <c r="H92" s="264"/>
      <c r="I92" s="264"/>
      <c r="J92" s="264"/>
      <c r="K92" s="264"/>
      <c r="L92" s="264"/>
      <c r="M92" s="264"/>
      <c r="N92" s="264"/>
      <c r="O92" s="264"/>
      <c r="P92" s="214"/>
    </row>
    <row r="93" spans="2:16" x14ac:dyDescent="0.25">
      <c r="B93" s="219"/>
      <c r="C93" s="430" t="s">
        <v>2077</v>
      </c>
      <c r="D93" s="431"/>
      <c r="E93" s="432"/>
      <c r="F93" s="264"/>
      <c r="G93" s="264"/>
      <c r="H93" s="264"/>
      <c r="I93" s="264"/>
      <c r="J93" s="264"/>
      <c r="K93" s="264"/>
      <c r="L93" s="264"/>
      <c r="M93" s="264"/>
      <c r="N93" s="264"/>
      <c r="O93" s="264"/>
      <c r="P93" s="214"/>
    </row>
    <row r="94" spans="2:16" x14ac:dyDescent="0.25">
      <c r="B94" s="219"/>
      <c r="C94" s="430"/>
      <c r="D94" s="431"/>
      <c r="E94" s="432"/>
      <c r="F94" s="264"/>
      <c r="G94" s="264"/>
      <c r="H94" s="264"/>
      <c r="I94" s="264"/>
      <c r="J94" s="264"/>
      <c r="K94" s="264"/>
      <c r="L94" s="264"/>
      <c r="M94" s="264"/>
      <c r="N94" s="264"/>
      <c r="O94" s="264"/>
      <c r="P94" s="214"/>
    </row>
    <row r="95" spans="2:16" x14ac:dyDescent="0.25">
      <c r="B95" s="219"/>
      <c r="C95" s="430"/>
      <c r="D95" s="431"/>
      <c r="E95" s="432"/>
      <c r="F95" s="264"/>
      <c r="G95" s="264"/>
      <c r="H95" s="264"/>
      <c r="I95" s="264"/>
      <c r="J95" s="264"/>
      <c r="K95" s="264"/>
      <c r="L95" s="264"/>
      <c r="M95" s="264"/>
      <c r="N95" s="264"/>
      <c r="O95" s="264"/>
      <c r="P95" s="214"/>
    </row>
    <row r="96" spans="2:16" x14ac:dyDescent="0.25">
      <c r="B96" s="219"/>
      <c r="C96" s="430"/>
      <c r="D96" s="431"/>
      <c r="E96" s="432"/>
      <c r="F96" s="264"/>
      <c r="G96" s="264"/>
      <c r="H96" s="264"/>
      <c r="I96" s="264"/>
      <c r="J96" s="264"/>
      <c r="K96" s="264"/>
      <c r="L96" s="264"/>
      <c r="M96" s="264"/>
      <c r="N96" s="264"/>
      <c r="O96" s="264"/>
      <c r="P96" s="214"/>
    </row>
    <row r="97" spans="2:16" x14ac:dyDescent="0.25">
      <c r="B97" s="219"/>
      <c r="C97" s="430"/>
      <c r="D97" s="431"/>
      <c r="E97" s="432"/>
      <c r="F97" s="264"/>
      <c r="G97" s="264"/>
      <c r="H97" s="264"/>
      <c r="I97" s="264"/>
      <c r="J97" s="264"/>
      <c r="K97" s="264"/>
      <c r="L97" s="264"/>
      <c r="M97" s="264"/>
      <c r="N97" s="264"/>
      <c r="O97" s="264"/>
      <c r="P97" s="214"/>
    </row>
    <row r="98" spans="2:16" x14ac:dyDescent="0.25">
      <c r="B98" s="219"/>
      <c r="C98" s="430"/>
      <c r="D98" s="431"/>
      <c r="E98" s="432"/>
      <c r="F98" s="264"/>
      <c r="G98" s="264"/>
      <c r="H98" s="264"/>
      <c r="I98" s="264"/>
      <c r="J98" s="264"/>
      <c r="K98" s="264"/>
      <c r="L98" s="264"/>
      <c r="M98" s="264"/>
      <c r="N98" s="264"/>
      <c r="O98" s="264"/>
      <c r="P98" s="214"/>
    </row>
    <row r="99" spans="2:16" x14ac:dyDescent="0.25">
      <c r="B99" s="219"/>
      <c r="C99" s="430"/>
      <c r="D99" s="431"/>
      <c r="E99" s="432"/>
      <c r="F99" s="264"/>
      <c r="G99" s="264"/>
      <c r="H99" s="264"/>
      <c r="I99" s="264"/>
      <c r="J99" s="264"/>
      <c r="K99" s="264"/>
      <c r="L99" s="264"/>
      <c r="M99" s="264"/>
      <c r="N99" s="264"/>
      <c r="O99" s="264"/>
      <c r="P99" s="214"/>
    </row>
    <row r="100" spans="2:16" x14ac:dyDescent="0.25">
      <c r="B100" s="219"/>
      <c r="C100" s="430"/>
      <c r="D100" s="431"/>
      <c r="E100" s="432"/>
      <c r="F100" s="264"/>
      <c r="G100" s="264"/>
      <c r="H100" s="264"/>
      <c r="I100" s="264"/>
      <c r="J100" s="264"/>
      <c r="K100" s="264"/>
      <c r="L100" s="264"/>
      <c r="M100" s="264"/>
      <c r="N100" s="264"/>
      <c r="O100" s="264"/>
      <c r="P100" s="214"/>
    </row>
    <row r="101" spans="2:16" x14ac:dyDescent="0.25">
      <c r="B101" s="219"/>
      <c r="C101" s="430"/>
      <c r="D101" s="431"/>
      <c r="E101" s="432"/>
      <c r="F101" s="264"/>
      <c r="G101" s="264"/>
      <c r="H101" s="264"/>
      <c r="I101" s="264"/>
      <c r="J101" s="264"/>
      <c r="K101" s="264"/>
      <c r="L101" s="264"/>
      <c r="M101" s="264"/>
      <c r="N101" s="264"/>
      <c r="O101" s="264"/>
      <c r="P101" s="214"/>
    </row>
    <row r="102" spans="2:16" x14ac:dyDescent="0.25">
      <c r="B102" s="219"/>
      <c r="C102" s="430"/>
      <c r="D102" s="431"/>
      <c r="E102" s="432"/>
      <c r="F102" s="264"/>
      <c r="G102" s="264"/>
      <c r="H102" s="264"/>
      <c r="I102" s="264"/>
      <c r="J102" s="264"/>
      <c r="K102" s="264"/>
      <c r="L102" s="264"/>
      <c r="M102" s="264"/>
      <c r="N102" s="264"/>
      <c r="O102" s="264"/>
      <c r="P102" s="214"/>
    </row>
    <row r="103" spans="2:16" x14ac:dyDescent="0.25">
      <c r="B103" s="219"/>
      <c r="C103" s="430"/>
      <c r="D103" s="431"/>
      <c r="E103" s="432"/>
      <c r="F103" s="264"/>
      <c r="G103" s="264"/>
      <c r="H103" s="264"/>
      <c r="I103" s="264"/>
      <c r="J103" s="264"/>
      <c r="K103" s="264"/>
      <c r="L103" s="264"/>
      <c r="M103" s="264"/>
      <c r="N103" s="264"/>
      <c r="O103" s="264"/>
      <c r="P103" s="214"/>
    </row>
    <row r="104" spans="2:16" x14ac:dyDescent="0.25">
      <c r="B104" s="219"/>
      <c r="C104" s="430"/>
      <c r="D104" s="431"/>
      <c r="E104" s="432"/>
      <c r="F104" s="264"/>
      <c r="G104" s="264"/>
      <c r="H104" s="264"/>
      <c r="I104" s="264"/>
      <c r="J104" s="264"/>
      <c r="K104" s="264"/>
      <c r="L104" s="264"/>
      <c r="M104" s="264"/>
      <c r="N104" s="264"/>
      <c r="O104" s="264"/>
      <c r="P104" s="214"/>
    </row>
    <row r="105" spans="2:16" x14ac:dyDescent="0.25">
      <c r="B105" s="219"/>
      <c r="C105" s="430"/>
      <c r="D105" s="431"/>
      <c r="E105" s="432"/>
      <c r="F105" s="264"/>
      <c r="G105" s="264"/>
      <c r="H105" s="264"/>
      <c r="I105" s="264"/>
      <c r="J105" s="264"/>
      <c r="K105" s="264"/>
      <c r="L105" s="264"/>
      <c r="M105" s="264"/>
      <c r="N105" s="264"/>
      <c r="O105" s="264"/>
      <c r="P105" s="214"/>
    </row>
    <row r="106" spans="2:16" x14ac:dyDescent="0.25">
      <c r="B106" s="219"/>
      <c r="C106" s="430"/>
      <c r="D106" s="431"/>
      <c r="E106" s="432"/>
      <c r="F106" s="264"/>
      <c r="G106" s="264"/>
      <c r="H106" s="264"/>
      <c r="I106" s="264"/>
      <c r="J106" s="264"/>
      <c r="K106" s="264"/>
      <c r="L106" s="264"/>
      <c r="M106" s="264"/>
      <c r="N106" s="264"/>
      <c r="O106" s="264"/>
      <c r="P106" s="214"/>
    </row>
    <row r="107" spans="2:16" x14ac:dyDescent="0.25">
      <c r="B107" s="219"/>
      <c r="C107" s="430"/>
      <c r="D107" s="431"/>
      <c r="E107" s="432"/>
      <c r="F107" s="264"/>
      <c r="G107" s="264"/>
      <c r="H107" s="264"/>
      <c r="I107" s="264"/>
      <c r="J107" s="264"/>
      <c r="K107" s="264"/>
      <c r="L107" s="264"/>
      <c r="M107" s="264"/>
      <c r="N107" s="264"/>
      <c r="O107" s="264"/>
      <c r="P107" s="214"/>
    </row>
    <row r="108" spans="2:16" x14ac:dyDescent="0.25">
      <c r="B108" s="219"/>
      <c r="C108" s="430"/>
      <c r="D108" s="431"/>
      <c r="E108" s="432"/>
      <c r="F108" s="264"/>
      <c r="G108" s="264"/>
      <c r="H108" s="264"/>
      <c r="I108" s="264"/>
      <c r="J108" s="264"/>
      <c r="K108" s="264"/>
      <c r="L108" s="264"/>
      <c r="M108" s="264"/>
      <c r="N108" s="264"/>
      <c r="O108" s="264"/>
      <c r="P108" s="214"/>
    </row>
    <row r="109" spans="2:16" x14ac:dyDescent="0.25">
      <c r="B109" s="219"/>
      <c r="C109" s="430"/>
      <c r="D109" s="431"/>
      <c r="E109" s="432"/>
      <c r="F109" s="264"/>
      <c r="G109" s="264"/>
      <c r="H109" s="264"/>
      <c r="I109" s="264"/>
      <c r="J109" s="264"/>
      <c r="K109" s="264"/>
      <c r="L109" s="264"/>
      <c r="M109" s="264"/>
      <c r="N109" s="264"/>
      <c r="O109" s="264"/>
      <c r="P109" s="214"/>
    </row>
    <row r="110" spans="2:16" x14ac:dyDescent="0.25">
      <c r="B110" s="219"/>
      <c r="C110" s="430"/>
      <c r="D110" s="431"/>
      <c r="E110" s="432"/>
      <c r="F110" s="264"/>
      <c r="G110" s="264"/>
      <c r="H110" s="264"/>
      <c r="I110" s="264"/>
      <c r="J110" s="264"/>
      <c r="K110" s="264"/>
      <c r="L110" s="264"/>
      <c r="M110" s="264"/>
      <c r="N110" s="264"/>
      <c r="O110" s="264"/>
      <c r="P110" s="214"/>
    </row>
    <row r="111" spans="2:16" ht="15.75" thickBot="1" x14ac:dyDescent="0.3">
      <c r="B111" s="219"/>
      <c r="C111" s="433"/>
      <c r="D111" s="434"/>
      <c r="E111" s="435"/>
      <c r="F111" s="264"/>
      <c r="G111" s="264"/>
      <c r="H111" s="264"/>
      <c r="I111" s="264"/>
      <c r="J111" s="264"/>
      <c r="K111" s="264"/>
      <c r="L111" s="264"/>
      <c r="M111" s="264"/>
      <c r="N111" s="264"/>
      <c r="O111" s="264"/>
      <c r="P111" s="214"/>
    </row>
    <row r="112" spans="2:16" x14ac:dyDescent="0.25">
      <c r="B112" s="219"/>
      <c r="C112" s="264"/>
      <c r="D112" s="264"/>
      <c r="E112" s="264"/>
      <c r="F112" s="264"/>
      <c r="G112" s="264"/>
      <c r="H112" s="264"/>
      <c r="I112" s="264"/>
      <c r="J112" s="264"/>
      <c r="K112" s="264"/>
      <c r="L112" s="264"/>
      <c r="M112" s="264"/>
      <c r="N112" s="264"/>
      <c r="O112" s="264"/>
      <c r="P112" s="214"/>
    </row>
    <row r="113" spans="2:16" ht="15.75" thickBot="1" x14ac:dyDescent="0.3">
      <c r="B113" s="219"/>
      <c r="C113" s="264"/>
      <c r="D113" s="264"/>
      <c r="E113" s="264"/>
      <c r="F113" s="264"/>
      <c r="G113" s="264"/>
      <c r="H113" s="264"/>
      <c r="I113" s="264"/>
      <c r="J113" s="264"/>
      <c r="K113" s="264"/>
      <c r="L113" s="264"/>
      <c r="M113" s="264"/>
      <c r="N113" s="264"/>
      <c r="O113" s="264"/>
      <c r="P113" s="214"/>
    </row>
    <row r="114" spans="2:16" ht="17.25" customHeight="1" x14ac:dyDescent="0.25">
      <c r="B114" s="219"/>
      <c r="C114" s="436" t="s">
        <v>2073</v>
      </c>
      <c r="D114" s="437"/>
      <c r="E114" s="438"/>
      <c r="F114" s="264"/>
      <c r="G114" s="264"/>
      <c r="H114" s="264"/>
      <c r="I114" s="264"/>
      <c r="J114" s="264"/>
      <c r="K114" s="264"/>
      <c r="L114" s="264"/>
      <c r="M114" s="264"/>
      <c r="N114" s="264"/>
      <c r="O114" s="264"/>
      <c r="P114" s="214"/>
    </row>
    <row r="115" spans="2:16" ht="17.25" customHeight="1" x14ac:dyDescent="0.25">
      <c r="B115" s="219"/>
      <c r="C115" s="439"/>
      <c r="D115" s="440"/>
      <c r="E115" s="441"/>
      <c r="F115" s="264"/>
      <c r="G115" s="264"/>
      <c r="H115" s="264"/>
      <c r="I115" s="264"/>
      <c r="J115" s="264"/>
      <c r="K115" s="264"/>
      <c r="L115" s="264"/>
      <c r="M115" s="264"/>
      <c r="N115" s="264"/>
      <c r="O115" s="264"/>
      <c r="P115" s="214"/>
    </row>
    <row r="116" spans="2:16" x14ac:dyDescent="0.25">
      <c r="B116" s="219"/>
      <c r="C116" s="427" t="s">
        <v>2078</v>
      </c>
      <c r="D116" s="428"/>
      <c r="E116" s="429"/>
      <c r="F116" s="264"/>
      <c r="G116" s="264"/>
      <c r="H116" s="264"/>
      <c r="I116" s="264"/>
      <c r="J116" s="264"/>
      <c r="K116" s="264"/>
      <c r="L116" s="264"/>
      <c r="M116" s="264"/>
      <c r="N116" s="264"/>
      <c r="O116" s="264"/>
      <c r="P116" s="214"/>
    </row>
    <row r="117" spans="2:16" x14ac:dyDescent="0.25">
      <c r="B117" s="219"/>
      <c r="C117" s="430"/>
      <c r="D117" s="431"/>
      <c r="E117" s="432"/>
      <c r="F117" s="264"/>
      <c r="G117" s="264"/>
      <c r="H117" s="264"/>
      <c r="I117" s="264"/>
      <c r="J117" s="264"/>
      <c r="K117" s="264"/>
      <c r="L117" s="264"/>
      <c r="M117" s="264"/>
      <c r="N117" s="264"/>
      <c r="O117" s="264"/>
      <c r="P117" s="214"/>
    </row>
    <row r="118" spans="2:16" x14ac:dyDescent="0.25">
      <c r="B118" s="219"/>
      <c r="C118" s="430"/>
      <c r="D118" s="431"/>
      <c r="E118" s="432"/>
      <c r="F118" s="264"/>
      <c r="G118" s="264"/>
      <c r="H118" s="264"/>
      <c r="I118" s="264"/>
      <c r="J118" s="264"/>
      <c r="K118" s="264"/>
      <c r="L118" s="264"/>
      <c r="M118" s="264"/>
      <c r="N118" s="264"/>
      <c r="O118" s="264"/>
      <c r="P118" s="214"/>
    </row>
    <row r="119" spans="2:16" x14ac:dyDescent="0.25">
      <c r="B119" s="219"/>
      <c r="C119" s="430"/>
      <c r="D119" s="431"/>
      <c r="E119" s="432"/>
      <c r="F119" s="264"/>
      <c r="G119" s="264"/>
      <c r="H119" s="264"/>
      <c r="I119" s="264"/>
      <c r="J119" s="264"/>
      <c r="K119" s="264"/>
      <c r="L119" s="264"/>
      <c r="M119" s="264"/>
      <c r="N119" s="264"/>
      <c r="O119" s="264"/>
      <c r="P119" s="214"/>
    </row>
    <row r="120" spans="2:16" x14ac:dyDescent="0.25">
      <c r="B120" s="219"/>
      <c r="C120" s="430"/>
      <c r="D120" s="431"/>
      <c r="E120" s="432"/>
      <c r="F120" s="264"/>
      <c r="G120" s="264"/>
      <c r="H120" s="264"/>
      <c r="I120" s="264"/>
      <c r="J120" s="264"/>
      <c r="K120" s="264"/>
      <c r="L120" s="264"/>
      <c r="M120" s="264"/>
      <c r="N120" s="264"/>
      <c r="O120" s="264"/>
      <c r="P120" s="214"/>
    </row>
    <row r="121" spans="2:16" x14ac:dyDescent="0.25">
      <c r="B121" s="219"/>
      <c r="C121" s="430"/>
      <c r="D121" s="431"/>
      <c r="E121" s="432"/>
      <c r="F121" s="264"/>
      <c r="G121" s="264"/>
      <c r="H121" s="264"/>
      <c r="I121" s="264"/>
      <c r="J121" s="264"/>
      <c r="K121" s="264"/>
      <c r="L121" s="264"/>
      <c r="M121" s="264"/>
      <c r="N121" s="264"/>
      <c r="O121" s="264"/>
      <c r="P121" s="214"/>
    </row>
    <row r="122" spans="2:16" x14ac:dyDescent="0.25">
      <c r="B122" s="219"/>
      <c r="C122" s="430"/>
      <c r="D122" s="431"/>
      <c r="E122" s="432"/>
      <c r="F122" s="264"/>
      <c r="G122" s="264"/>
      <c r="H122" s="264"/>
      <c r="I122" s="264"/>
      <c r="J122" s="264"/>
      <c r="K122" s="264"/>
      <c r="L122" s="264"/>
      <c r="M122" s="264"/>
      <c r="N122" s="264"/>
      <c r="O122" s="264"/>
      <c r="P122" s="214"/>
    </row>
    <row r="123" spans="2:16" x14ac:dyDescent="0.25">
      <c r="B123" s="219"/>
      <c r="C123" s="430"/>
      <c r="D123" s="431"/>
      <c r="E123" s="432"/>
      <c r="F123" s="264"/>
      <c r="G123" s="264"/>
      <c r="H123" s="264"/>
      <c r="I123" s="264"/>
      <c r="J123" s="264"/>
      <c r="K123" s="264"/>
      <c r="L123" s="264"/>
      <c r="M123" s="264"/>
      <c r="N123" s="264"/>
      <c r="O123" s="264"/>
      <c r="P123" s="214"/>
    </row>
    <row r="124" spans="2:16" x14ac:dyDescent="0.25">
      <c r="B124" s="219"/>
      <c r="C124" s="430"/>
      <c r="D124" s="431"/>
      <c r="E124" s="432"/>
      <c r="F124" s="264"/>
      <c r="G124" s="264"/>
      <c r="H124" s="264"/>
      <c r="I124" s="264"/>
      <c r="J124" s="264"/>
      <c r="K124" s="264"/>
      <c r="L124" s="264"/>
      <c r="M124" s="264"/>
      <c r="N124" s="264"/>
      <c r="O124" s="264"/>
      <c r="P124" s="214"/>
    </row>
    <row r="125" spans="2:16" x14ac:dyDescent="0.25">
      <c r="B125" s="219"/>
      <c r="C125" s="430"/>
      <c r="D125" s="431"/>
      <c r="E125" s="432"/>
      <c r="F125" s="264"/>
      <c r="G125" s="264"/>
      <c r="H125" s="264"/>
      <c r="I125" s="264"/>
      <c r="J125" s="264"/>
      <c r="K125" s="264"/>
      <c r="L125" s="264"/>
      <c r="M125" s="264"/>
      <c r="N125" s="264"/>
      <c r="O125" s="264"/>
      <c r="P125" s="214"/>
    </row>
    <row r="126" spans="2:16" x14ac:dyDescent="0.25">
      <c r="B126" s="219"/>
      <c r="C126" s="430"/>
      <c r="D126" s="431"/>
      <c r="E126" s="432"/>
      <c r="F126" s="264"/>
      <c r="G126" s="264"/>
      <c r="H126" s="264"/>
      <c r="I126" s="264"/>
      <c r="J126" s="264"/>
      <c r="K126" s="264"/>
      <c r="L126" s="264"/>
      <c r="M126" s="264"/>
      <c r="N126" s="264"/>
      <c r="O126" s="264"/>
      <c r="P126" s="214"/>
    </row>
    <row r="127" spans="2:16" x14ac:dyDescent="0.25">
      <c r="B127" s="219"/>
      <c r="C127" s="430"/>
      <c r="D127" s="431"/>
      <c r="E127" s="432"/>
      <c r="F127" s="264"/>
      <c r="G127" s="264"/>
      <c r="H127" s="264"/>
      <c r="I127" s="264"/>
      <c r="J127" s="264"/>
      <c r="K127" s="264"/>
      <c r="L127" s="264"/>
      <c r="M127" s="264"/>
      <c r="N127" s="264"/>
      <c r="O127" s="264"/>
      <c r="P127" s="214"/>
    </row>
    <row r="128" spans="2:16" x14ac:dyDescent="0.25">
      <c r="B128" s="219"/>
      <c r="C128" s="430"/>
      <c r="D128" s="431"/>
      <c r="E128" s="432"/>
      <c r="F128" s="264"/>
      <c r="G128" s="264"/>
      <c r="H128" s="264"/>
      <c r="I128" s="264"/>
      <c r="J128" s="264"/>
      <c r="K128" s="264"/>
      <c r="L128" s="264"/>
      <c r="M128" s="264"/>
      <c r="N128" s="264"/>
      <c r="O128" s="264"/>
      <c r="P128" s="214"/>
    </row>
    <row r="129" spans="2:16" x14ac:dyDescent="0.25">
      <c r="B129" s="219"/>
      <c r="C129" s="430"/>
      <c r="D129" s="431"/>
      <c r="E129" s="432"/>
      <c r="F129" s="264"/>
      <c r="G129" s="264"/>
      <c r="H129" s="264"/>
      <c r="I129" s="264"/>
      <c r="J129" s="264"/>
      <c r="K129" s="264"/>
      <c r="L129" s="264"/>
      <c r="M129" s="264"/>
      <c r="N129" s="264"/>
      <c r="O129" s="264"/>
      <c r="P129" s="214"/>
    </row>
    <row r="130" spans="2:16" x14ac:dyDescent="0.25">
      <c r="B130" s="219"/>
      <c r="C130" s="430"/>
      <c r="D130" s="431"/>
      <c r="E130" s="432"/>
      <c r="F130" s="264"/>
      <c r="G130" s="264"/>
      <c r="H130" s="264"/>
      <c r="I130" s="264"/>
      <c r="J130" s="264"/>
      <c r="K130" s="264"/>
      <c r="L130" s="264"/>
      <c r="M130" s="264"/>
      <c r="N130" s="264"/>
      <c r="O130" s="264"/>
      <c r="P130" s="214"/>
    </row>
    <row r="131" spans="2:16" x14ac:dyDescent="0.25">
      <c r="B131" s="219"/>
      <c r="C131" s="430"/>
      <c r="D131" s="431"/>
      <c r="E131" s="432"/>
      <c r="F131" s="264"/>
      <c r="G131" s="264"/>
      <c r="H131" s="264"/>
      <c r="I131" s="264"/>
      <c r="J131" s="264"/>
      <c r="K131" s="264"/>
      <c r="L131" s="264"/>
      <c r="M131" s="264"/>
      <c r="N131" s="264"/>
      <c r="O131" s="264"/>
      <c r="P131" s="214"/>
    </row>
    <row r="132" spans="2:16" x14ac:dyDescent="0.25">
      <c r="B132" s="219"/>
      <c r="C132" s="430"/>
      <c r="D132" s="431"/>
      <c r="E132" s="432"/>
      <c r="F132" s="264"/>
      <c r="G132" s="264"/>
      <c r="H132" s="264"/>
      <c r="I132" s="264"/>
      <c r="J132" s="264"/>
      <c r="K132" s="264"/>
      <c r="L132" s="264"/>
      <c r="M132" s="264"/>
      <c r="N132" s="264"/>
      <c r="O132" s="264"/>
      <c r="P132" s="214"/>
    </row>
    <row r="133" spans="2:16" x14ac:dyDescent="0.25">
      <c r="B133" s="219"/>
      <c r="C133" s="430"/>
      <c r="D133" s="431"/>
      <c r="E133" s="432"/>
      <c r="F133" s="264"/>
      <c r="G133" s="264"/>
      <c r="H133" s="264"/>
      <c r="I133" s="264"/>
      <c r="J133" s="264"/>
      <c r="K133" s="264"/>
      <c r="L133" s="264"/>
      <c r="M133" s="264"/>
      <c r="N133" s="264"/>
      <c r="O133" s="264"/>
      <c r="P133" s="214"/>
    </row>
    <row r="134" spans="2:16" ht="15.75" thickBot="1" x14ac:dyDescent="0.3">
      <c r="B134" s="219"/>
      <c r="C134" s="433"/>
      <c r="D134" s="434"/>
      <c r="E134" s="435"/>
      <c r="F134" s="264"/>
      <c r="G134" s="264"/>
      <c r="H134" s="264"/>
      <c r="I134" s="264"/>
      <c r="J134" s="264"/>
      <c r="K134" s="264"/>
      <c r="L134" s="264"/>
      <c r="M134" s="264"/>
      <c r="N134" s="264"/>
      <c r="O134" s="264"/>
      <c r="P134" s="214"/>
    </row>
    <row r="135" spans="2:16" ht="15.75" thickBot="1" x14ac:dyDescent="0.3">
      <c r="B135" s="216"/>
      <c r="C135" s="217"/>
      <c r="D135" s="217"/>
      <c r="E135" s="217"/>
      <c r="F135" s="217"/>
      <c r="G135" s="217"/>
      <c r="H135" s="217"/>
      <c r="I135" s="217"/>
      <c r="J135" s="217"/>
      <c r="K135" s="217"/>
      <c r="L135" s="217"/>
      <c r="M135" s="217"/>
      <c r="N135" s="217"/>
      <c r="O135" s="217"/>
      <c r="P135" s="215"/>
    </row>
  </sheetData>
  <sheetProtection password="F9B7" sheet="1" objects="1" scenarios="1"/>
  <mergeCells count="11">
    <mergeCell ref="C116:E134"/>
    <mergeCell ref="C114:E115"/>
    <mergeCell ref="C3:O4"/>
    <mergeCell ref="C6:E7"/>
    <mergeCell ref="C8:E26"/>
    <mergeCell ref="C29:E30"/>
    <mergeCell ref="C31:E65"/>
    <mergeCell ref="C68:E69"/>
    <mergeCell ref="C70:E88"/>
    <mergeCell ref="C91:E92"/>
    <mergeCell ref="C93:E111"/>
  </mergeCells>
  <pageMargins left="0.7" right="0.7" top="0.78740157499999996" bottom="0.78740157499999996"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Erklärung</vt:lpstr>
      <vt:lpstr>Haftungsauschluss</vt:lpstr>
      <vt:lpstr>Dateneingabe</vt:lpstr>
      <vt:lpstr>Benchmark Kommunengrößengruppe</vt:lpstr>
      <vt:lpstr>Benchmark Alle</vt:lpstr>
      <vt:lpstr>Rang</vt:lpstr>
      <vt:lpstr>Vorgabe Daten TRH</vt:lpstr>
      <vt:lpstr>Sortieren</vt:lpstr>
      <vt:lpstr>Ergebnisse FB</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2017-06-06T11:31:27Z</dcterms:modified>
</cp:coreProperties>
</file>